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daisy.smith@mbie.govt.nz\Downloads\"/>
    </mc:Choice>
  </mc:AlternateContent>
  <xr:revisionPtr revIDLastSave="0" documentId="13_ncr:1_{89744D2A-5F23-41B5-815A-CE25F377AC6D}" xr6:coauthVersionLast="47" xr6:coauthVersionMax="47" xr10:uidLastSave="{00000000-0000-0000-0000-000000000000}"/>
  <bookViews>
    <workbookView xWindow="67080" yWindow="-1965" windowWidth="38640" windowHeight="21240" xr2:uid="{00000000-000D-0000-FFFF-FFFF00000000}"/>
  </bookViews>
  <sheets>
    <sheet name="Instructions" sheetId="1" r:id="rId1"/>
    <sheet name="Instrument Details" sheetId="2" r:id="rId2"/>
    <sheet name="Indicator &amp; Loadcell Details" sheetId="3" r:id="rId3"/>
    <sheet name="Analysis Result" sheetId="4" r:id="rId4"/>
    <sheet name="Detail" sheetId="5" state="hidden" r:id="rId5"/>
  </sheets>
  <definedNames>
    <definedName name="_xlnm.Print_Area" localSheetId="3">'Analysis Result'!$A$1:$I$47</definedName>
    <definedName name="_xlnm.Print_Area" localSheetId="2">'Indicator &amp; Loadcell Details'!$A$1:$J$41</definedName>
    <definedName name="_xlnm.Print_Area" localSheetId="0">Instructions!$A$1:$J$25</definedName>
    <definedName name="_xlnm.Print_Area" localSheetId="1">'Instrument Details'!$A$1:$J$46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4" l="1"/>
  <c r="B17" i="4"/>
  <c r="B15" i="4"/>
  <c r="B16" i="4"/>
  <c r="D23" i="4"/>
  <c r="B23" i="4"/>
  <c r="H22" i="4" s="1"/>
  <c r="B27" i="4"/>
  <c r="H26" i="4" s="1"/>
  <c r="O45" i="4"/>
  <c r="O43" i="4"/>
  <c r="M44" i="4"/>
  <c r="M43" i="4"/>
  <c r="O40" i="4"/>
  <c r="M41" i="4"/>
  <c r="M40" i="4"/>
  <c r="Q35" i="4"/>
  <c r="N31" i="4"/>
  <c r="O20" i="4"/>
  <c r="M21" i="4"/>
  <c r="N14" i="4"/>
  <c r="P11" i="4"/>
  <c r="P7" i="4"/>
  <c r="B11" i="3"/>
  <c r="P34" i="2"/>
  <c r="P32" i="2"/>
  <c r="P27" i="2"/>
  <c r="P31" i="2"/>
  <c r="M20" i="4"/>
  <c r="D27" i="4" s="1"/>
  <c r="M42" i="4" l="1"/>
  <c r="B41" i="4" s="1"/>
  <c r="D46" i="4"/>
  <c r="F39" i="4"/>
  <c r="B39" i="4"/>
  <c r="B36" i="4"/>
  <c r="B33" i="4"/>
  <c r="P12" i="4"/>
  <c r="B12" i="4"/>
  <c r="B8" i="4"/>
  <c r="P5" i="4"/>
  <c r="N44" i="3"/>
  <c r="I40" i="3"/>
  <c r="B39" i="3"/>
  <c r="R38" i="3"/>
  <c r="N38" i="3"/>
  <c r="I38" i="3"/>
  <c r="F38" i="3"/>
  <c r="B38" i="3"/>
  <c r="I37" i="3"/>
  <c r="F37" i="3"/>
  <c r="B37" i="3"/>
  <c r="M28" i="3"/>
  <c r="B24" i="3"/>
  <c r="G23" i="3"/>
  <c r="G8" i="3"/>
  <c r="G4" i="3"/>
  <c r="I38" i="2"/>
  <c r="I37" i="2"/>
  <c r="I36" i="2"/>
  <c r="M35" i="2"/>
  <c r="I35" i="2"/>
  <c r="M46" i="4"/>
  <c r="Q37" i="4"/>
  <c r="B32" i="2"/>
  <c r="M45" i="4"/>
  <c r="P3" i="4"/>
  <c r="H23" i="2"/>
  <c r="B22" i="2"/>
  <c r="F16" i="2"/>
  <c r="H13" i="2"/>
  <c r="F12" i="2"/>
  <c r="F11" i="2"/>
  <c r="F10" i="2"/>
  <c r="D39" i="4" l="1"/>
  <c r="H39" i="4" s="1"/>
  <c r="U39" i="4" s="1"/>
  <c r="D41" i="4"/>
  <c r="H41" i="4" s="1"/>
  <c r="U42" i="4" s="1"/>
  <c r="P30" i="2"/>
  <c r="S2" i="4" s="1"/>
  <c r="O21" i="4"/>
  <c r="P29" i="2"/>
  <c r="P2" i="4" s="1"/>
  <c r="P28" i="2"/>
  <c r="P4" i="4" s="1"/>
  <c r="N37" i="2"/>
  <c r="P33" i="2" s="1"/>
  <c r="N32" i="4" s="1"/>
  <c r="H33" i="4" s="1"/>
  <c r="U33" i="4" s="1"/>
  <c r="N39" i="2"/>
  <c r="P35" i="2" s="1"/>
  <c r="N15" i="4" s="1"/>
  <c r="P15" i="4" s="1"/>
  <c r="Q36" i="4"/>
  <c r="F33" i="4"/>
  <c r="U22" i="4"/>
  <c r="O44" i="4"/>
  <c r="B46" i="4" s="1"/>
  <c r="H44" i="4" s="1"/>
  <c r="P8" i="4"/>
  <c r="P9" i="4"/>
  <c r="S11" i="4" s="1"/>
  <c r="H11" i="4" s="1"/>
  <c r="U44" i="4" l="1"/>
  <c r="C5" i="4"/>
  <c r="H4" i="4" s="1"/>
  <c r="U27" i="4"/>
  <c r="D36" i="4"/>
  <c r="H36" i="4" s="1"/>
  <c r="U36" i="4" s="1"/>
  <c r="U11" i="4"/>
  <c r="D33" i="4"/>
  <c r="H17" i="4" l="1"/>
  <c r="U17" i="4" s="1"/>
  <c r="S7" i="4"/>
  <c r="H7" i="4" s="1"/>
  <c r="U7" i="4" s="1"/>
  <c r="D12" i="4"/>
  <c r="D8" i="4" l="1"/>
  <c r="U4" i="4"/>
  <c r="U46" i="4" s="1"/>
  <c r="I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Srinivas Bobbala</author>
  </authors>
  <commentList>
    <comment ref="H26" authorId="0" shapeId="0" xr:uid="{00000000-0006-0000-0100-000001000000}">
      <text>
        <r>
          <rPr>
            <b/>
            <sz val="9"/>
            <color indexed="81"/>
            <rFont val="Tahoma"/>
            <family val="2"/>
          </rPr>
          <t>Srinivas Bobbala:</t>
        </r>
        <r>
          <rPr>
            <sz val="9"/>
            <color indexed="81"/>
            <rFont val="Tahoma"/>
            <family val="2"/>
          </rPr>
          <t xml:space="preserve">
enter numeric value</t>
        </r>
      </text>
    </comment>
    <comment ref="I39" authorId="0" shapeId="0" xr:uid="{00000000-0006-0000-0100-000002000000}">
      <text>
        <r>
          <rPr>
            <b/>
            <sz val="9"/>
            <color indexed="81"/>
            <rFont val="Tahoma"/>
            <family val="2"/>
          </rPr>
          <t>Srinivas Bobbala:</t>
        </r>
        <r>
          <rPr>
            <sz val="9"/>
            <color indexed="81"/>
            <rFont val="Tahoma"/>
            <family val="2"/>
          </rPr>
          <t xml:space="preserve">
Enter numeric value</t>
        </r>
      </text>
    </comment>
  </commentList>
</comments>
</file>

<file path=xl/sharedStrings.xml><?xml version="1.0" encoding="utf-8"?>
<sst xmlns="http://schemas.openxmlformats.org/spreadsheetml/2006/main" count="263" uniqueCount="207">
  <si>
    <t xml:space="preserve">This spreadsheet must be used in conjunction with the appropriate NZ approval certificates issued for the indicator and basework. </t>
  </si>
  <si>
    <t>Date</t>
  </si>
  <si>
    <t>Address</t>
  </si>
  <si>
    <t>Additive Tare</t>
  </si>
  <si>
    <t>Instrument Category</t>
  </si>
  <si>
    <t>Lever Ratio</t>
  </si>
  <si>
    <t>Organisation Name</t>
  </si>
  <si>
    <r>
      <t xml:space="preserve">AP No. </t>
    </r>
    <r>
      <rPr>
        <sz val="8"/>
        <rFont val="Arial"/>
        <family val="2"/>
      </rPr>
      <t>(if applicable)</t>
    </r>
  </si>
  <si>
    <t xml:space="preserve">Make </t>
  </si>
  <si>
    <t>Model</t>
  </si>
  <si>
    <t>No. of Load Cells</t>
  </si>
  <si>
    <t>NZ Approval Cert No.</t>
  </si>
  <si>
    <t>No. of divisions (n)</t>
  </si>
  <si>
    <t xml:space="preserve">Reason for Analysis </t>
  </si>
  <si>
    <t>Built New Instrument</t>
  </si>
  <si>
    <t>Existing Instrument - replace loadcell / indicator</t>
  </si>
  <si>
    <t>Reason for Analysis</t>
  </si>
  <si>
    <t>instrument category</t>
  </si>
  <si>
    <t>Weighbridge</t>
  </si>
  <si>
    <t>Platfrom type weighing instrument</t>
  </si>
  <si>
    <t>Bench type weighing instrument</t>
  </si>
  <si>
    <t>Hopper/Bin type weighing instrument</t>
  </si>
  <si>
    <t>lever ratio</t>
  </si>
  <si>
    <t>Max Capacity (kg)</t>
  </si>
  <si>
    <t>Verification Scale Interval 'e' (kg)</t>
  </si>
  <si>
    <t>NOTE:  All entries in 'kg'</t>
  </si>
  <si>
    <t>The Ministry does not accept any responsibility towards the accuracy of this spreadsheet and is not liable for any loss inccured to the person or business.</t>
  </si>
  <si>
    <t>DISCLAIMER</t>
  </si>
  <si>
    <t>Intial Zero Setting Range (IZSR in %)</t>
  </si>
  <si>
    <t>% of Max Cap</t>
  </si>
  <si>
    <t>kg</t>
  </si>
  <si>
    <t>INDICATOR DETAILS</t>
  </si>
  <si>
    <t>NZ Cert of Approval No.</t>
  </si>
  <si>
    <t>Make &amp; Model No.</t>
  </si>
  <si>
    <t>Max no. of verification scale intervals (n)</t>
  </si>
  <si>
    <t>Ω</t>
  </si>
  <si>
    <t>Maximum load cell impedance</t>
  </si>
  <si>
    <t xml:space="preserve">Minimum load cell impedance </t>
  </si>
  <si>
    <t>Min sensitivity value per verification scale interval</t>
  </si>
  <si>
    <t>grads</t>
  </si>
  <si>
    <t>Excitation Voltage</t>
  </si>
  <si>
    <t>V</t>
  </si>
  <si>
    <t>LOAD CELL DETAILS</t>
  </si>
  <si>
    <t>Is the Testing Authority listed under OIML for issuing OIML R60 certificate for load cells</t>
  </si>
  <si>
    <t>YES</t>
  </si>
  <si>
    <t>NO</t>
  </si>
  <si>
    <t>test to R60</t>
  </si>
  <si>
    <t>member</t>
  </si>
  <si>
    <t>Maximum Capacity (Emax)</t>
  </si>
  <si>
    <t>Testing Authority Details</t>
  </si>
  <si>
    <t>Minimum load cell verification scale interval (Vmin)</t>
  </si>
  <si>
    <t>Y</t>
  </si>
  <si>
    <t>Load Cell sensitivity (aka output rating, nominal)</t>
  </si>
  <si>
    <t>mV/V</t>
  </si>
  <si>
    <t>Input Impedance</t>
  </si>
  <si>
    <t>for digital loadcell see annex f.5</t>
  </si>
  <si>
    <t>Compatibility Analysis Spreadsheet for modules with analogue output</t>
  </si>
  <si>
    <t xml:space="preserve">Name of the Testing Authority </t>
  </si>
  <si>
    <t>Load Cell Technical Details</t>
  </si>
  <si>
    <t>Minimum dead load (Emin)</t>
  </si>
  <si>
    <t>Minimum dead load output return (DR)</t>
  </si>
  <si>
    <t xml:space="preserve">Make &amp; Model:  </t>
  </si>
  <si>
    <t>Range</t>
  </si>
  <si>
    <t>Range 1</t>
  </si>
  <si>
    <t>Range 2</t>
  </si>
  <si>
    <t>Range 3</t>
  </si>
  <si>
    <t>Range 4</t>
  </si>
  <si>
    <t>From</t>
  </si>
  <si>
    <t>To</t>
  </si>
  <si>
    <t>Dead Load of the Load Receptor</t>
  </si>
  <si>
    <t>Scale Interval "e"</t>
  </si>
  <si>
    <t>e2 =</t>
  </si>
  <si>
    <t>e3 =</t>
  </si>
  <si>
    <t>e4 =</t>
  </si>
  <si>
    <t xml:space="preserve"> e1 = </t>
  </si>
  <si>
    <t>No. of Divisions</t>
  </si>
  <si>
    <t>Configuration Details</t>
  </si>
  <si>
    <t>INSTRUMENT DETAILS</t>
  </si>
  <si>
    <t>Overseas Authority Certificate of Approval No.</t>
  </si>
  <si>
    <t xml:space="preserve">Does load cell require linearisation </t>
  </si>
  <si>
    <t>linearisation</t>
  </si>
  <si>
    <t>Inst type</t>
  </si>
  <si>
    <t>multi range</t>
  </si>
  <si>
    <t>Type of Instrument</t>
  </si>
  <si>
    <t>Single-Interval or Single-Range</t>
  </si>
  <si>
    <t>Multi-Interval</t>
  </si>
  <si>
    <t>Multi-Range</t>
  </si>
  <si>
    <t>multi interval</t>
  </si>
  <si>
    <t>ranges</t>
  </si>
  <si>
    <t>Yes</t>
  </si>
  <si>
    <t>No</t>
  </si>
  <si>
    <t>no. of points</t>
  </si>
  <si>
    <t>Number of linearisation points</t>
  </si>
  <si>
    <t>Hybrid Installation (Load cell &amp; Lever)</t>
  </si>
  <si>
    <t>Load cells tested in accordance with OIML R60</t>
  </si>
  <si>
    <t>Compatibility Results</t>
  </si>
  <si>
    <t>Correction Factor (Q) &gt; 1</t>
  </si>
  <si>
    <t>Q= (Max+DL+IZSR+NUD+T*) / Max</t>
  </si>
  <si>
    <t>Max = maximum capacity of the instrument</t>
  </si>
  <si>
    <t>DL = Deal Load</t>
  </si>
  <si>
    <t>NUD = 50% of max for weighbridges</t>
  </si>
  <si>
    <t>T* = additive tare</t>
  </si>
  <si>
    <t>Non Uniform Distribution of Load (NUD)</t>
  </si>
  <si>
    <t>NUD = 0% of Max</t>
  </si>
  <si>
    <t>for instruments with levere work and one load cell, or for instruments with minimal</t>
  </si>
  <si>
    <t>eccentric load applications, or instruments with single point load cell</t>
  </si>
  <si>
    <t>NUD = 20% of Max</t>
  </si>
  <si>
    <t>for other convensional type weighing instruments</t>
  </si>
  <si>
    <t>NUD = 50% of Max</t>
  </si>
  <si>
    <t>for fork lifts scales, over-head track scales and weighbridges</t>
  </si>
  <si>
    <t>Non Uniform Distribution of Load</t>
  </si>
  <si>
    <t>Emax = Load cell maximum capacity</t>
  </si>
  <si>
    <t>R = Reduction Ratio (Lever Ratio)</t>
  </si>
  <si>
    <t>N = number of load cells</t>
  </si>
  <si>
    <t>Emax ≥ Q x Max x R/N</t>
  </si>
  <si>
    <t>Emin ≤ DL x R/N</t>
  </si>
  <si>
    <t>Emin = Minimum Deal load of the load cell</t>
  </si>
  <si>
    <t>DL = dead load of load receptor</t>
  </si>
  <si>
    <t>Vmin ≤ e x R/√N</t>
  </si>
  <si>
    <t>Vmin = minimum load cell verification scale interval</t>
  </si>
  <si>
    <t>e = verification scale interval for the instrument</t>
  </si>
  <si>
    <t>R min ind ≤ (R load cell / N ) ≤ R max ind</t>
  </si>
  <si>
    <t>R = input resistance (aka impendence) Ω</t>
  </si>
  <si>
    <t>for Q value</t>
  </si>
  <si>
    <t>Max Cap</t>
  </si>
  <si>
    <t>argument</t>
  </si>
  <si>
    <t xml:space="preserve">Q </t>
  </si>
  <si>
    <t>IZSR</t>
  </si>
  <si>
    <t>Reduction Ratio, R</t>
  </si>
  <si>
    <t>R = (Force on load cell / force on load receptor)</t>
  </si>
  <si>
    <t>R = 1, for full load cell instruments</t>
  </si>
  <si>
    <t>QxMax x R/n</t>
  </si>
  <si>
    <t>DL x R/N</t>
  </si>
  <si>
    <t>≥</t>
  </si>
  <si>
    <t>≤</t>
  </si>
  <si>
    <t>Maximum number of loadcell verification scale intervals</t>
  </si>
  <si>
    <t>No. of LC intervals</t>
  </si>
  <si>
    <t>no of loadcells</t>
  </si>
  <si>
    <t>max no of div</t>
  </si>
  <si>
    <t>highest no of divisions</t>
  </si>
  <si>
    <t>e' value</t>
  </si>
  <si>
    <t>No. of div's for WI</t>
  </si>
  <si>
    <t>No. of div's for Ind</t>
  </si>
  <si>
    <t>R min ind</t>
  </si>
  <si>
    <t>R load cell</t>
  </si>
  <si>
    <t>Rmax ind</t>
  </si>
  <si>
    <t>Z=Emax/2*DR</t>
  </si>
  <si>
    <t>for load cell interval checking</t>
  </si>
  <si>
    <t>for indicator interval checking</t>
  </si>
  <si>
    <t>max no of div's</t>
  </si>
  <si>
    <t xml:space="preserve">no of divisions </t>
  </si>
  <si>
    <t>Multi-Interval Instrument</t>
  </si>
  <si>
    <r>
      <t>DR/E</t>
    </r>
    <r>
      <rPr>
        <vertAlign val="subscript"/>
        <sz val="10"/>
        <rFont val="Arial"/>
        <family val="2"/>
      </rPr>
      <t>max</t>
    </r>
    <r>
      <rPr>
        <sz val="10"/>
        <rFont val="Arial"/>
        <family val="2"/>
      </rPr>
      <t xml:space="preserve"> ≤  0.5 x e</t>
    </r>
    <r>
      <rPr>
        <vertAlign val="subscript"/>
        <sz val="10"/>
        <rFont val="Arial"/>
        <family val="2"/>
      </rPr>
      <t>1</t>
    </r>
    <r>
      <rPr>
        <sz val="10"/>
        <rFont val="Arial"/>
        <family val="2"/>
      </rPr>
      <t xml:space="preserve"> / Max</t>
    </r>
  </si>
  <si>
    <t>DR</t>
  </si>
  <si>
    <t>Emax</t>
  </si>
  <si>
    <t>e1</t>
  </si>
  <si>
    <t>Max</t>
  </si>
  <si>
    <t>Multi-range Instrument</t>
  </si>
  <si>
    <r>
      <t>DR/E</t>
    </r>
    <r>
      <rPr>
        <vertAlign val="subscript"/>
        <sz val="10"/>
        <rFont val="Arial"/>
        <family val="2"/>
      </rPr>
      <t>max</t>
    </r>
    <r>
      <rPr>
        <sz val="10"/>
        <rFont val="Arial"/>
        <family val="2"/>
      </rPr>
      <t xml:space="preserve"> ≤  e</t>
    </r>
    <r>
      <rPr>
        <vertAlign val="subscript"/>
        <sz val="10"/>
        <rFont val="Arial"/>
        <family val="2"/>
      </rPr>
      <t>1</t>
    </r>
    <r>
      <rPr>
        <sz val="10"/>
        <rFont val="Arial"/>
        <family val="2"/>
      </rPr>
      <t xml:space="preserve"> / Max</t>
    </r>
  </si>
  <si>
    <t xml:space="preserve">than the min sensitivity(voltage) value per verification </t>
  </si>
  <si>
    <t xml:space="preserve">Signal voltage per verification scale interval (∆u) is not less </t>
  </si>
  <si>
    <t>scale interval (μV)</t>
  </si>
  <si>
    <t>∆u</t>
  </si>
  <si>
    <t>μV</t>
  </si>
  <si>
    <t>LC_Sense</t>
  </si>
  <si>
    <t>Uexc</t>
  </si>
  <si>
    <t>R</t>
  </si>
  <si>
    <t>e</t>
  </si>
  <si>
    <t>N</t>
  </si>
  <si>
    <t>Min sens</t>
  </si>
  <si>
    <t>∆u=(1000*LC_sense*Uexc*R*e) / (Emax * N)</t>
  </si>
  <si>
    <r>
      <t xml:space="preserve">Min Dead Load output return (DR) value is </t>
    </r>
    <r>
      <rPr>
        <b/>
        <sz val="10"/>
        <color indexed="10"/>
        <rFont val="Arial"/>
        <family val="2"/>
      </rPr>
      <t>UNKNOWN</t>
    </r>
  </si>
  <si>
    <r>
      <t xml:space="preserve">Min Dead Load output return (DR) value is </t>
    </r>
    <r>
      <rPr>
        <b/>
        <sz val="10"/>
        <color indexed="56"/>
        <rFont val="Arial"/>
        <family val="2"/>
      </rPr>
      <t>KNOWN</t>
    </r>
  </si>
  <si>
    <t>NUD</t>
  </si>
  <si>
    <t>dead load</t>
  </si>
  <si>
    <t>kg (Optional)</t>
  </si>
  <si>
    <t xml:space="preserve"> approved and may be rejected.</t>
  </si>
  <si>
    <t>The Ministry recommends the users use their own skills and take utmost care when using this spreadsheet to determine the accuracy.  If the Ministry later finds any descrepancy in  the accuracy of the results, the configuration of the weighing instrument is deemed NOT</t>
  </si>
  <si>
    <r>
      <t xml:space="preserve">NUD = 50% of Max </t>
    </r>
    <r>
      <rPr>
        <vertAlign val="subscript"/>
        <sz val="10"/>
        <rFont val="Arial"/>
        <family val="2"/>
      </rPr>
      <t>total</t>
    </r>
    <r>
      <rPr>
        <sz val="10"/>
        <rFont val="Arial"/>
        <family val="2"/>
      </rPr>
      <t xml:space="preserve"> (for multi-platform instruments; variable selection or combined)  </t>
    </r>
  </si>
  <si>
    <r>
      <t xml:space="preserve">NUD = 50% of Max </t>
    </r>
    <r>
      <rPr>
        <vertAlign val="subscript"/>
        <sz val="10"/>
        <rFont val="Arial"/>
        <family val="2"/>
      </rPr>
      <t xml:space="preserve">single bridge </t>
    </r>
    <r>
      <rPr>
        <sz val="10"/>
        <rFont val="Arial"/>
        <family val="2"/>
      </rPr>
      <t>(for multi-platform instruments; fixed combination)</t>
    </r>
  </si>
  <si>
    <t>Note: Check at www.oiml.org</t>
  </si>
  <si>
    <t>Version No</t>
  </si>
  <si>
    <t>Details</t>
  </si>
  <si>
    <t>Status</t>
  </si>
  <si>
    <t xml:space="preserve">draft copy </t>
  </si>
  <si>
    <t>OK</t>
  </si>
  <si>
    <t>In Analysis Results page, M40, M41 and O40 are corrected to refer to 'Indicator &amp; Loadcell Detail" page</t>
  </si>
  <si>
    <t>in Analysis Results page, H39 formula amended to calculate correct result</t>
  </si>
  <si>
    <t>mA</t>
  </si>
  <si>
    <t>Maximum excitation current</t>
  </si>
  <si>
    <r>
      <rPr>
        <b/>
        <sz val="9"/>
        <rFont val="Arial"/>
        <family val="2"/>
      </rPr>
      <t>Max exc current of ind</t>
    </r>
    <r>
      <rPr>
        <b/>
        <sz val="10"/>
        <rFont val="Arial"/>
        <family val="2"/>
      </rPr>
      <t xml:space="preserve"> </t>
    </r>
    <r>
      <rPr>
        <b/>
        <sz val="9"/>
        <rFont val="Arial"/>
        <family val="2"/>
      </rPr>
      <t>≥ (Uexc voltage of ind) x N/Loadcell input impedance</t>
    </r>
  </si>
  <si>
    <t>exc cur ind</t>
  </si>
  <si>
    <t>In analysis results, 41 row criteria for max exc current for indicator added</t>
  </si>
  <si>
    <t>Version 1.3</t>
  </si>
  <si>
    <t>Number of Indicator intervals and Load Cell intervals ≥ Number</t>
  </si>
  <si>
    <t>of verification intervals for the Weighing Instrument</t>
  </si>
  <si>
    <r>
      <rPr>
        <b/>
        <i/>
        <sz val="11"/>
        <rFont val="Arial"/>
        <family val="2"/>
      </rPr>
      <t>n</t>
    </r>
    <r>
      <rPr>
        <b/>
        <i/>
        <sz val="8"/>
        <rFont val="Arial"/>
        <family val="2"/>
      </rPr>
      <t>ind</t>
    </r>
  </si>
  <si>
    <r>
      <rPr>
        <b/>
        <i/>
        <sz val="11"/>
        <rFont val="Arial"/>
        <family val="2"/>
      </rPr>
      <t>n</t>
    </r>
    <r>
      <rPr>
        <b/>
        <i/>
        <sz val="6"/>
        <rFont val="Arial"/>
        <family val="2"/>
      </rPr>
      <t>LC</t>
    </r>
  </si>
  <si>
    <r>
      <t xml:space="preserve">n </t>
    </r>
    <r>
      <rPr>
        <b/>
        <i/>
        <sz val="9"/>
        <rFont val="Arial"/>
        <family val="2"/>
      </rPr>
      <t>WI</t>
    </r>
  </si>
  <si>
    <t>multi-range</t>
  </si>
  <si>
    <t>for load cell interval checking when DR value is unknown (multi-inter/multi-range)</t>
  </si>
  <si>
    <t xml:space="preserve">Version 1.3 </t>
  </si>
  <si>
    <t>Overall Result</t>
  </si>
  <si>
    <t>PASS/FAIL/NA</t>
  </si>
  <si>
    <t>Name of the person performing analysis</t>
  </si>
  <si>
    <t>Ω (Optional)</t>
  </si>
  <si>
    <r>
      <t>µ</t>
    </r>
    <r>
      <rPr>
        <b/>
        <sz val="10"/>
        <rFont val="Arial"/>
        <family val="2"/>
      </rPr>
      <t>V / grads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</si>
</sst>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000"/>
  </numFmts>
  <fonts count="31" x14ac:knownFonts="1">
    <font>
      <sz val="10"/>
      <name val="Arial"/>
    </font>
    <font>
      <sz val="8"/>
      <name val="Arial"/>
      <family val="2"/>
    </font>
    <font>
      <b/>
      <sz val="10"/>
      <name val="Arial"/>
      <family val="2"/>
    </font>
    <font>
      <b/>
      <i/>
      <sz val="10"/>
      <color indexed="8"/>
      <name val="Arial"/>
      <family val="2"/>
    </font>
    <font>
      <i/>
      <sz val="10"/>
      <color indexed="8"/>
      <name val="Arial"/>
      <family val="2"/>
    </font>
    <font>
      <b/>
      <sz val="9"/>
      <name val="Arial"/>
      <family val="2"/>
    </font>
    <font>
      <b/>
      <sz val="10"/>
      <name val="Calibri"/>
      <family val="2"/>
    </font>
    <font>
      <u/>
      <sz val="10"/>
      <color indexed="12"/>
      <name val="Arial"/>
      <family val="2"/>
    </font>
    <font>
      <sz val="10"/>
      <name val="Arial"/>
      <family val="2"/>
    </font>
    <font>
      <sz val="10"/>
      <name val="Arial"/>
      <family val="2"/>
    </font>
    <font>
      <b/>
      <i/>
      <sz val="10"/>
      <color indexed="10"/>
      <name val="Arial"/>
      <family val="2"/>
    </font>
    <font>
      <sz val="9.5"/>
      <name val="Arial"/>
      <family val="2"/>
    </font>
    <font>
      <sz val="9"/>
      <color indexed="81"/>
      <name val="Tahoma"/>
      <family val="2"/>
    </font>
    <font>
      <b/>
      <sz val="9"/>
      <color indexed="81"/>
      <name val="Tahoma"/>
      <family val="2"/>
    </font>
    <font>
      <vertAlign val="subscript"/>
      <sz val="10"/>
      <name val="Arial"/>
      <family val="2"/>
    </font>
    <font>
      <b/>
      <sz val="10"/>
      <color indexed="10"/>
      <name val="Arial"/>
      <family val="2"/>
    </font>
    <font>
      <b/>
      <sz val="10"/>
      <color indexed="56"/>
      <name val="Arial"/>
      <family val="2"/>
    </font>
    <font>
      <b/>
      <sz val="8"/>
      <name val="Arial"/>
      <family val="2"/>
    </font>
    <font>
      <i/>
      <sz val="10"/>
      <color rgb="FFC00000"/>
      <name val="Arial"/>
      <family val="2"/>
    </font>
    <font>
      <sz val="10"/>
      <color rgb="FFFFFF99"/>
      <name val="Arial"/>
      <family val="2"/>
    </font>
    <font>
      <b/>
      <sz val="10"/>
      <color rgb="FFCC0000"/>
      <name val="Arial"/>
      <family val="2"/>
    </font>
    <font>
      <sz val="10"/>
      <color rgb="FFCC0000"/>
      <name val="Arial"/>
      <family val="2"/>
    </font>
    <font>
      <b/>
      <sz val="10"/>
      <color indexed="12"/>
      <name val="Arial"/>
      <family val="2"/>
    </font>
    <font>
      <b/>
      <sz val="9.5"/>
      <name val="Arial"/>
      <family val="2"/>
    </font>
    <font>
      <b/>
      <i/>
      <sz val="9.5"/>
      <name val="Arial"/>
      <family val="2"/>
    </font>
    <font>
      <b/>
      <i/>
      <sz val="9"/>
      <name val="Arial"/>
      <family val="2"/>
    </font>
    <font>
      <b/>
      <i/>
      <sz val="8"/>
      <name val="Arial"/>
      <family val="2"/>
    </font>
    <font>
      <b/>
      <i/>
      <sz val="10"/>
      <name val="Arial"/>
      <family val="2"/>
    </font>
    <font>
      <b/>
      <i/>
      <sz val="11"/>
      <name val="Arial"/>
      <family val="2"/>
    </font>
    <font>
      <b/>
      <i/>
      <sz val="6"/>
      <name val="Arial"/>
      <family val="2"/>
    </font>
    <font>
      <b/>
      <sz val="72"/>
      <name val="Arial"/>
      <family val="2"/>
    </font>
  </fonts>
  <fills count="23">
    <fill>
      <patternFill patternType="none"/>
    </fill>
    <fill>
      <patternFill patternType="gray125"/>
    </fill>
    <fill>
      <patternFill patternType="solid">
        <fgColor indexed="49"/>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FFFCC"/>
        <bgColor indexed="64"/>
      </patternFill>
    </fill>
    <fill>
      <patternFill patternType="solid">
        <fgColor rgb="FF3399FF"/>
        <bgColor indexed="64"/>
      </patternFill>
    </fill>
    <fill>
      <patternFill patternType="solid">
        <fgColor theme="0"/>
        <bgColor indexed="64"/>
      </patternFill>
    </fill>
    <fill>
      <patternFill patternType="solid">
        <fgColor rgb="FFFFFF66"/>
        <bgColor indexed="64"/>
      </patternFill>
    </fill>
    <fill>
      <patternFill patternType="solid">
        <fgColor rgb="FF99FF66"/>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9933"/>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12">
    <xf numFmtId="0" fontId="0" fillId="0" borderId="0" xfId="0"/>
    <xf numFmtId="0" fontId="0" fillId="2" borderId="0" xfId="0" applyFill="1"/>
    <xf numFmtId="0" fontId="2" fillId="0" borderId="0" xfId="0" applyFont="1"/>
    <xf numFmtId="0" fontId="0" fillId="3" borderId="0" xfId="0" applyFill="1"/>
    <xf numFmtId="0" fontId="9" fillId="0" borderId="0" xfId="0" applyFont="1"/>
    <xf numFmtId="0" fontId="0" fillId="0" borderId="4" xfId="0" applyBorder="1"/>
    <xf numFmtId="0" fontId="0" fillId="4" borderId="1" xfId="0" applyFill="1" applyBorder="1"/>
    <xf numFmtId="0" fontId="0" fillId="5" borderId="1" xfId="0" applyFill="1" applyBorder="1"/>
    <xf numFmtId="0" fontId="2" fillId="5" borderId="3" xfId="0" applyFont="1" applyFill="1" applyBorder="1" applyAlignment="1">
      <alignment horizontal="center"/>
    </xf>
    <xf numFmtId="0" fontId="2" fillId="5" borderId="1" xfId="0" applyFont="1" applyFill="1" applyBorder="1"/>
    <xf numFmtId="0" fontId="9" fillId="4" borderId="1" xfId="0" applyFont="1" applyFill="1" applyBorder="1"/>
    <xf numFmtId="0" fontId="9" fillId="4" borderId="1" xfId="0" applyFont="1" applyFill="1" applyBorder="1" applyAlignment="1">
      <alignment horizontal="center"/>
    </xf>
    <xf numFmtId="0" fontId="2" fillId="4" borderId="1" xfId="0" applyFont="1" applyFill="1" applyBorder="1"/>
    <xf numFmtId="0" fontId="0" fillId="5" borderId="0" xfId="0" applyFill="1" applyBorder="1"/>
    <xf numFmtId="0" fontId="10" fillId="5" borderId="0" xfId="0" applyFont="1" applyFill="1" applyBorder="1"/>
    <xf numFmtId="0" fontId="0" fillId="4" borderId="0" xfId="0" applyFill="1" applyBorder="1"/>
    <xf numFmtId="0" fontId="10" fillId="4" borderId="0" xfId="0" applyFont="1" applyFill="1" applyBorder="1"/>
    <xf numFmtId="0" fontId="9" fillId="4" borderId="0" xfId="0" applyFont="1" applyFill="1" applyBorder="1" applyAlignment="1">
      <alignment horizontal="center"/>
    </xf>
    <xf numFmtId="0" fontId="9" fillId="4" borderId="0" xfId="0" applyFont="1" applyFill="1" applyBorder="1"/>
    <xf numFmtId="0" fontId="0" fillId="6" borderId="0" xfId="0" applyFill="1"/>
    <xf numFmtId="0" fontId="9" fillId="6" borderId="0" xfId="0" applyFont="1" applyFill="1"/>
    <xf numFmtId="0" fontId="9" fillId="7" borderId="5" xfId="0" applyFont="1" applyFill="1" applyBorder="1"/>
    <xf numFmtId="0" fontId="0" fillId="7" borderId="4" xfId="0" applyFill="1" applyBorder="1"/>
    <xf numFmtId="0" fontId="9" fillId="7" borderId="6" xfId="0" applyFont="1" applyFill="1" applyBorder="1"/>
    <xf numFmtId="0" fontId="9" fillId="7" borderId="7" xfId="0" applyFont="1" applyFill="1" applyBorder="1" applyAlignment="1">
      <alignment horizontal="left"/>
    </xf>
    <xf numFmtId="0" fontId="0" fillId="7" borderId="0" xfId="0" applyFill="1" applyBorder="1"/>
    <xf numFmtId="0" fontId="0" fillId="7" borderId="8" xfId="0" applyFill="1" applyBorder="1"/>
    <xf numFmtId="0" fontId="0" fillId="7" borderId="10" xfId="0" applyFill="1" applyBorder="1"/>
    <xf numFmtId="0" fontId="0" fillId="7" borderId="11" xfId="0" applyFill="1" applyBorder="1"/>
    <xf numFmtId="0" fontId="9" fillId="8" borderId="5" xfId="0" applyFont="1" applyFill="1" applyBorder="1"/>
    <xf numFmtId="0" fontId="0" fillId="8" borderId="4" xfId="0" applyFill="1" applyBorder="1"/>
    <xf numFmtId="0" fontId="9" fillId="8" borderId="6" xfId="0" applyFont="1" applyFill="1" applyBorder="1"/>
    <xf numFmtId="0" fontId="9" fillId="8" borderId="7" xfId="0" applyFont="1" applyFill="1" applyBorder="1" applyAlignment="1">
      <alignment horizontal="left"/>
    </xf>
    <xf numFmtId="0" fontId="0" fillId="8" borderId="0" xfId="0" applyFill="1" applyBorder="1"/>
    <xf numFmtId="0" fontId="0" fillId="8" borderId="8" xfId="0" applyFill="1" applyBorder="1"/>
    <xf numFmtId="0" fontId="0" fillId="8" borderId="10" xfId="0" applyFill="1" applyBorder="1"/>
    <xf numFmtId="0" fontId="0" fillId="8" borderId="11" xfId="0" applyFill="1" applyBorder="1"/>
    <xf numFmtId="0" fontId="9" fillId="0" borderId="5" xfId="0" applyFont="1" applyBorder="1"/>
    <xf numFmtId="0" fontId="9" fillId="0" borderId="6" xfId="0" applyFont="1" applyBorder="1"/>
    <xf numFmtId="0" fontId="9" fillId="0" borderId="7" xfId="0" applyFont="1" applyBorder="1"/>
    <xf numFmtId="0" fontId="0" fillId="0" borderId="0" xfId="0" applyBorder="1"/>
    <xf numFmtId="0" fontId="0" fillId="0" borderId="8" xfId="0" applyBorder="1"/>
    <xf numFmtId="0" fontId="0" fillId="0" borderId="10" xfId="0" applyBorder="1"/>
    <xf numFmtId="0" fontId="0" fillId="0" borderId="11" xfId="0" applyBorder="1"/>
    <xf numFmtId="0" fontId="0" fillId="9" borderId="0" xfId="0" applyFill="1"/>
    <xf numFmtId="0" fontId="0" fillId="10" borderId="0" xfId="0" applyFill="1"/>
    <xf numFmtId="0" fontId="9" fillId="10" borderId="0" xfId="0" applyFont="1" applyFill="1"/>
    <xf numFmtId="0" fontId="9" fillId="3" borderId="0" xfId="0" applyFont="1" applyFill="1"/>
    <xf numFmtId="0" fontId="0" fillId="11" borderId="0" xfId="0" applyFill="1"/>
    <xf numFmtId="0" fontId="9" fillId="11" borderId="0" xfId="0" applyFont="1" applyFill="1"/>
    <xf numFmtId="0" fontId="9" fillId="12" borderId="0" xfId="0" applyFont="1" applyFill="1"/>
    <xf numFmtId="0" fontId="0" fillId="12" borderId="0" xfId="0" applyFill="1"/>
    <xf numFmtId="0" fontId="0" fillId="13" borderId="0" xfId="0" applyFill="1"/>
    <xf numFmtId="0" fontId="0" fillId="14" borderId="0" xfId="0" applyFill="1"/>
    <xf numFmtId="0" fontId="9" fillId="14" borderId="0" xfId="0" applyFont="1" applyFill="1"/>
    <xf numFmtId="0" fontId="0" fillId="15" borderId="0" xfId="0" applyFill="1"/>
    <xf numFmtId="0" fontId="9" fillId="16" borderId="0" xfId="0" applyFont="1" applyFill="1"/>
    <xf numFmtId="0" fontId="9" fillId="17" borderId="0" xfId="0" applyFont="1" applyFill="1"/>
    <xf numFmtId="0" fontId="0" fillId="18" borderId="0" xfId="0" applyFill="1"/>
    <xf numFmtId="0" fontId="9" fillId="18" borderId="0" xfId="0" applyFont="1" applyFill="1"/>
    <xf numFmtId="0" fontId="0" fillId="0" borderId="0" xfId="0" applyProtection="1">
      <protection locked="0"/>
    </xf>
    <xf numFmtId="0" fontId="0" fillId="14" borderId="0" xfId="0" applyFill="1" applyProtection="1">
      <protection locked="0"/>
    </xf>
    <xf numFmtId="0" fontId="0" fillId="15" borderId="0" xfId="0" applyFill="1" applyProtection="1">
      <protection locked="0"/>
    </xf>
    <xf numFmtId="0" fontId="0" fillId="0" borderId="0" xfId="0" applyProtection="1"/>
    <xf numFmtId="0" fontId="2" fillId="0" borderId="0" xfId="0" applyFont="1" applyProtection="1"/>
    <xf numFmtId="0" fontId="9" fillId="0" borderId="0" xfId="0" applyFont="1" applyProtection="1"/>
    <xf numFmtId="0" fontId="9" fillId="14" borderId="0" xfId="0" applyFont="1" applyFill="1" applyProtection="1"/>
    <xf numFmtId="0" fontId="0" fillId="14" borderId="0" xfId="0" applyFill="1" applyProtection="1"/>
    <xf numFmtId="0" fontId="9" fillId="0" borderId="0" xfId="0" quotePrefix="1" applyFont="1" applyProtection="1"/>
    <xf numFmtId="0" fontId="9" fillId="15" borderId="0" xfId="0" applyFont="1" applyFill="1" applyProtection="1"/>
    <xf numFmtId="0" fontId="0" fillId="15" borderId="0" xfId="0" applyFill="1" applyProtection="1"/>
    <xf numFmtId="0" fontId="0" fillId="6" borderId="0" xfId="0" applyFill="1" applyProtection="1">
      <protection locked="0"/>
    </xf>
    <xf numFmtId="0" fontId="9" fillId="6" borderId="0" xfId="0" applyFont="1" applyFill="1" applyProtection="1">
      <protection locked="0"/>
    </xf>
    <xf numFmtId="2" fontId="0" fillId="0" borderId="0" xfId="0" applyNumberFormat="1" applyProtection="1">
      <protection locked="0"/>
    </xf>
    <xf numFmtId="0" fontId="0" fillId="7" borderId="8" xfId="0" applyFill="1" applyBorder="1" applyProtection="1">
      <protection locked="0"/>
    </xf>
    <xf numFmtId="0" fontId="0" fillId="7" borderId="9" xfId="0" applyFill="1" applyBorder="1" applyAlignment="1" applyProtection="1">
      <alignment horizontal="left"/>
      <protection locked="0"/>
    </xf>
    <xf numFmtId="0" fontId="0" fillId="0" borderId="9" xfId="0" applyBorder="1" applyProtection="1">
      <protection locked="0"/>
    </xf>
    <xf numFmtId="0" fontId="0" fillId="0" borderId="8" xfId="0" applyBorder="1" applyProtection="1">
      <protection locked="0"/>
    </xf>
    <xf numFmtId="0" fontId="0" fillId="8" borderId="9" xfId="0" applyFill="1" applyBorder="1" applyAlignment="1" applyProtection="1">
      <alignment horizontal="left"/>
      <protection locked="0"/>
    </xf>
    <xf numFmtId="0" fontId="0" fillId="8" borderId="8" xfId="0" applyFill="1" applyBorder="1" applyProtection="1">
      <protection locked="0"/>
    </xf>
    <xf numFmtId="0" fontId="0" fillId="0" borderId="0" xfId="0" applyProtection="1">
      <protection locked="0" hidden="1"/>
    </xf>
    <xf numFmtId="0" fontId="0" fillId="16" borderId="1" xfId="0" applyFill="1" applyBorder="1" applyProtection="1">
      <protection locked="0" hidden="1"/>
    </xf>
    <xf numFmtId="0" fontId="0" fillId="17" borderId="0" xfId="0" applyFill="1" applyProtection="1">
      <protection locked="0" hidden="1"/>
    </xf>
    <xf numFmtId="2" fontId="0" fillId="18" borderId="0" xfId="0" applyNumberFormat="1" applyFill="1" applyProtection="1">
      <protection locked="0" hidden="1"/>
    </xf>
    <xf numFmtId="0" fontId="0" fillId="18" borderId="0" xfId="0" applyFill="1" applyProtection="1">
      <protection locked="0" hidden="1"/>
    </xf>
    <xf numFmtId="0" fontId="8" fillId="16" borderId="1" xfId="0" applyFont="1" applyFill="1" applyBorder="1" applyProtection="1">
      <protection locked="0"/>
    </xf>
    <xf numFmtId="0" fontId="8" fillId="0" borderId="0" xfId="0" applyFont="1" applyProtection="1"/>
    <xf numFmtId="0" fontId="0" fillId="16" borderId="16" xfId="0" applyFill="1" applyBorder="1" applyProtection="1">
      <protection locked="0" hidden="1"/>
    </xf>
    <xf numFmtId="0" fontId="0" fillId="0" borderId="22" xfId="0" applyFill="1" applyBorder="1" applyProtection="1">
      <protection locked="0" hidden="1"/>
    </xf>
    <xf numFmtId="0" fontId="0" fillId="16" borderId="14" xfId="0" applyFill="1" applyBorder="1" applyProtection="1">
      <protection locked="0" hidden="1"/>
    </xf>
    <xf numFmtId="0" fontId="9" fillId="0" borderId="21" xfId="0" applyFont="1" applyFill="1" applyBorder="1" applyProtection="1">
      <protection locked="0" hidden="1"/>
    </xf>
    <xf numFmtId="0" fontId="0" fillId="0" borderId="17" xfId="0" applyBorder="1" applyProtection="1">
      <protection locked="0" hidden="1"/>
    </xf>
    <xf numFmtId="0" fontId="0" fillId="16" borderId="19" xfId="0" applyFill="1" applyBorder="1" applyProtection="1">
      <protection locked="0" hidden="1"/>
    </xf>
    <xf numFmtId="0" fontId="0" fillId="16" borderId="23" xfId="0" applyFill="1" applyBorder="1" applyProtection="1">
      <protection locked="0" hidden="1"/>
    </xf>
    <xf numFmtId="0" fontId="0" fillId="16" borderId="21" xfId="0" applyFill="1" applyBorder="1" applyProtection="1">
      <protection locked="0" hidden="1"/>
    </xf>
    <xf numFmtId="0" fontId="0" fillId="16" borderId="22" xfId="0" applyFill="1" applyBorder="1" applyProtection="1">
      <protection locked="0" hidden="1"/>
    </xf>
    <xf numFmtId="0" fontId="8" fillId="0" borderId="1" xfId="0" applyFont="1" applyFill="1" applyBorder="1" applyProtection="1">
      <protection locked="0"/>
    </xf>
    <xf numFmtId="0" fontId="0" fillId="4" borderId="1" xfId="0" applyFill="1" applyBorder="1" applyAlignment="1" applyProtection="1">
      <protection hidden="1"/>
    </xf>
    <xf numFmtId="164" fontId="8" fillId="19" borderId="1" xfId="0" applyNumberFormat="1" applyFont="1" applyFill="1" applyBorder="1" applyProtection="1">
      <protection locked="0"/>
    </xf>
    <xf numFmtId="0" fontId="0" fillId="20" borderId="12" xfId="0" applyFill="1" applyBorder="1"/>
    <xf numFmtId="0" fontId="0" fillId="20" borderId="13" xfId="0" applyFill="1" applyBorder="1"/>
    <xf numFmtId="0" fontId="0" fillId="20" borderId="14" xfId="0" applyFill="1" applyBorder="1"/>
    <xf numFmtId="0" fontId="0" fillId="20" borderId="15" xfId="0" applyFill="1" applyBorder="1"/>
    <xf numFmtId="0" fontId="0" fillId="20" borderId="0" xfId="0" applyFill="1" applyBorder="1"/>
    <xf numFmtId="0" fontId="0" fillId="20" borderId="16" xfId="0" applyFill="1" applyBorder="1"/>
    <xf numFmtId="0" fontId="0" fillId="20" borderId="17" xfId="0" applyFill="1" applyBorder="1"/>
    <xf numFmtId="0" fontId="0" fillId="20" borderId="18" xfId="0" applyFill="1" applyBorder="1"/>
    <xf numFmtId="0" fontId="0" fillId="20" borderId="19" xfId="0" applyFill="1" applyBorder="1"/>
    <xf numFmtId="0" fontId="8" fillId="20" borderId="12" xfId="0" applyFont="1" applyFill="1" applyBorder="1"/>
    <xf numFmtId="0" fontId="8" fillId="20" borderId="17" xfId="0" applyFont="1" applyFill="1" applyBorder="1"/>
    <xf numFmtId="0" fontId="8" fillId="20" borderId="18" xfId="0" applyFont="1" applyFill="1" applyBorder="1"/>
    <xf numFmtId="0" fontId="9" fillId="20" borderId="5" xfId="0" applyFont="1" applyFill="1" applyBorder="1"/>
    <xf numFmtId="0" fontId="0" fillId="20" borderId="4" xfId="0" applyFill="1" applyBorder="1"/>
    <xf numFmtId="0" fontId="0" fillId="20" borderId="6" xfId="0" applyFill="1" applyBorder="1"/>
    <xf numFmtId="0" fontId="9" fillId="20" borderId="9" xfId="0" applyFont="1" applyFill="1" applyBorder="1"/>
    <xf numFmtId="0" fontId="0" fillId="20" borderId="10" xfId="0" applyFill="1" applyBorder="1"/>
    <xf numFmtId="0" fontId="0" fillId="20" borderId="11" xfId="0" applyFill="1" applyBorder="1"/>
    <xf numFmtId="0" fontId="8" fillId="0" borderId="0" xfId="0" applyFont="1"/>
    <xf numFmtId="0" fontId="0" fillId="16" borderId="0" xfId="0" applyFill="1" applyBorder="1"/>
    <xf numFmtId="0" fontId="0" fillId="21" borderId="0" xfId="0" applyFill="1"/>
    <xf numFmtId="0" fontId="8" fillId="21" borderId="0" xfId="0" applyFont="1" applyFill="1"/>
    <xf numFmtId="0" fontId="0" fillId="0" borderId="0" xfId="0" applyFill="1"/>
    <xf numFmtId="0" fontId="8" fillId="15" borderId="0" xfId="0" applyFont="1" applyFill="1" applyProtection="1"/>
    <xf numFmtId="0" fontId="9" fillId="0" borderId="0" xfId="0" applyFont="1" applyFill="1"/>
    <xf numFmtId="0" fontId="9" fillId="4" borderId="1" xfId="0" applyFont="1" applyFill="1" applyBorder="1" applyAlignment="1"/>
    <xf numFmtId="0" fontId="8" fillId="16" borderId="1" xfId="0" applyFont="1" applyFill="1" applyBorder="1" applyAlignment="1" applyProtection="1">
      <protection locked="0"/>
    </xf>
    <xf numFmtId="0" fontId="8" fillId="16" borderId="20" xfId="0" applyFont="1" applyFill="1" applyBorder="1" applyAlignment="1" applyProtection="1">
      <protection locked="0"/>
    </xf>
    <xf numFmtId="0" fontId="8" fillId="19" borderId="2" xfId="0" applyFont="1" applyFill="1" applyBorder="1" applyAlignment="1" applyProtection="1">
      <protection locked="0"/>
    </xf>
    <xf numFmtId="0" fontId="0" fillId="16" borderId="3" xfId="0" applyFill="1" applyBorder="1" applyAlignment="1" applyProtection="1">
      <protection locked="0"/>
    </xf>
    <xf numFmtId="165" fontId="0" fillId="17" borderId="0" xfId="0" applyNumberFormat="1" applyFill="1" applyProtection="1">
      <protection locked="0" hidden="1"/>
    </xf>
    <xf numFmtId="0" fontId="0" fillId="16" borderId="0" xfId="0" applyFill="1" applyBorder="1" applyProtection="1">
      <protection hidden="1"/>
    </xf>
    <xf numFmtId="0" fontId="0" fillId="22" borderId="0" xfId="0" applyFill="1" applyBorder="1"/>
    <xf numFmtId="0" fontId="2" fillId="22" borderId="0" xfId="0" applyFont="1" applyFill="1" applyBorder="1"/>
    <xf numFmtId="0" fontId="8" fillId="22" borderId="2" xfId="0" applyFont="1" applyFill="1" applyBorder="1"/>
    <xf numFmtId="0" fontId="0" fillId="22" borderId="2" xfId="0" applyFill="1" applyBorder="1"/>
    <xf numFmtId="0" fontId="0" fillId="22" borderId="3" xfId="0" applyFill="1" applyBorder="1"/>
    <xf numFmtId="0" fontId="0" fillId="22" borderId="20" xfId="0" applyFill="1" applyBorder="1"/>
    <xf numFmtId="0" fontId="17" fillId="22" borderId="2" xfId="0" applyFont="1" applyFill="1" applyBorder="1" applyAlignment="1"/>
    <xf numFmtId="0" fontId="0" fillId="22" borderId="2" xfId="0" applyFill="1" applyBorder="1" applyAlignment="1"/>
    <xf numFmtId="0" fontId="0" fillId="22" borderId="3" xfId="0" applyFill="1" applyBorder="1" applyAlignment="1"/>
    <xf numFmtId="0" fontId="0" fillId="22" borderId="1" xfId="0" applyFill="1" applyBorder="1" applyAlignment="1" applyProtection="1">
      <protection locked="0" hidden="1"/>
    </xf>
    <xf numFmtId="0" fontId="0" fillId="22" borderId="1" xfId="0" applyFill="1" applyBorder="1"/>
    <xf numFmtId="0" fontId="0" fillId="22" borderId="1" xfId="0" applyFill="1" applyBorder="1" applyAlignment="1"/>
    <xf numFmtId="0" fontId="0" fillId="22" borderId="0" xfId="0" applyFill="1"/>
    <xf numFmtId="0" fontId="0" fillId="22" borderId="12" xfId="0" applyFill="1" applyBorder="1"/>
    <xf numFmtId="0" fontId="0" fillId="22" borderId="13" xfId="0" applyFill="1" applyBorder="1"/>
    <xf numFmtId="0" fontId="2" fillId="22" borderId="13" xfId="0" applyFont="1" applyFill="1" applyBorder="1"/>
    <xf numFmtId="0" fontId="0" fillId="22" borderId="14" xfId="0" applyFill="1" applyBorder="1"/>
    <xf numFmtId="0" fontId="0" fillId="22" borderId="15" xfId="0" applyFill="1" applyBorder="1"/>
    <xf numFmtId="0" fontId="0" fillId="22" borderId="16" xfId="0" applyFill="1" applyBorder="1"/>
    <xf numFmtId="0" fontId="0" fillId="5" borderId="15" xfId="0" applyFill="1" applyBorder="1"/>
    <xf numFmtId="0" fontId="0" fillId="5" borderId="16" xfId="0" applyFill="1" applyBorder="1"/>
    <xf numFmtId="0" fontId="0" fillId="4" borderId="15" xfId="0" applyFill="1" applyBorder="1"/>
    <xf numFmtId="0" fontId="0" fillId="4" borderId="16" xfId="0" applyFill="1" applyBorder="1"/>
    <xf numFmtId="0" fontId="0" fillId="22" borderId="17" xfId="0" applyFill="1" applyBorder="1"/>
    <xf numFmtId="0" fontId="0" fillId="22" borderId="18" xfId="0" applyFill="1" applyBorder="1"/>
    <xf numFmtId="0" fontId="0" fillId="22" borderId="19" xfId="0" applyFill="1" applyBorder="1"/>
    <xf numFmtId="0" fontId="9" fillId="22" borderId="0" xfId="0" applyFont="1" applyFill="1"/>
    <xf numFmtId="0" fontId="0" fillId="5" borderId="7" xfId="0" applyFill="1" applyBorder="1" applyAlignment="1"/>
    <xf numFmtId="0" fontId="0" fillId="4" borderId="6" xfId="0" applyFill="1" applyBorder="1" applyAlignment="1"/>
    <xf numFmtId="0" fontId="0" fillId="4" borderId="11" xfId="0" applyFill="1" applyBorder="1" applyAlignment="1" applyProtection="1">
      <protection locked="0"/>
    </xf>
    <xf numFmtId="0" fontId="0" fillId="4" borderId="0" xfId="0" applyFill="1" applyBorder="1" applyAlignment="1"/>
    <xf numFmtId="0" fontId="2" fillId="5" borderId="0" xfId="0" applyFont="1" applyFill="1" applyBorder="1"/>
    <xf numFmtId="0" fontId="6" fillId="5" borderId="0" xfId="0" applyFont="1" applyFill="1" applyBorder="1"/>
    <xf numFmtId="0" fontId="2" fillId="4" borderId="0" xfId="0" applyFont="1" applyFill="1" applyBorder="1"/>
    <xf numFmtId="0" fontId="18" fillId="4" borderId="0" xfId="0" applyFont="1" applyFill="1" applyBorder="1" applyProtection="1">
      <protection hidden="1"/>
    </xf>
    <xf numFmtId="0" fontId="8" fillId="22" borderId="0" xfId="0" applyFont="1" applyFill="1" applyBorder="1"/>
    <xf numFmtId="0" fontId="2" fillId="22" borderId="12" xfId="0" applyFont="1" applyFill="1" applyBorder="1"/>
    <xf numFmtId="0" fontId="9" fillId="22" borderId="21" xfId="0" applyFont="1" applyFill="1" applyBorder="1"/>
    <xf numFmtId="0" fontId="2" fillId="22" borderId="22" xfId="0" applyFont="1" applyFill="1" applyBorder="1" applyAlignment="1">
      <alignment horizontal="center"/>
    </xf>
    <xf numFmtId="0" fontId="8" fillId="22" borderId="15" xfId="0" applyFont="1" applyFill="1" applyBorder="1" applyProtection="1">
      <protection hidden="1"/>
    </xf>
    <xf numFmtId="0" fontId="9" fillId="22" borderId="0" xfId="0" applyFont="1" applyFill="1" applyBorder="1"/>
    <xf numFmtId="0" fontId="19" fillId="22" borderId="0" xfId="0" applyFont="1" applyFill="1" applyBorder="1"/>
    <xf numFmtId="0" fontId="2" fillId="22" borderId="15" xfId="0" applyFont="1" applyFill="1" applyBorder="1"/>
    <xf numFmtId="0" fontId="9" fillId="22" borderId="15" xfId="0" applyFont="1" applyFill="1" applyBorder="1"/>
    <xf numFmtId="0" fontId="2" fillId="22" borderId="1" xfId="0" applyFont="1" applyFill="1" applyBorder="1" applyAlignment="1">
      <alignment horizontal="center"/>
    </xf>
    <xf numFmtId="0" fontId="23" fillId="22" borderId="15" xfId="0" applyFont="1" applyFill="1" applyBorder="1"/>
    <xf numFmtId="0" fontId="24" fillId="22" borderId="15" xfId="0" applyFont="1" applyFill="1" applyBorder="1" applyAlignment="1">
      <alignment horizontal="center"/>
    </xf>
    <xf numFmtId="0" fontId="28" fillId="22" borderId="0" xfId="0" applyFont="1" applyFill="1" applyBorder="1" applyAlignment="1">
      <alignment horizontal="center"/>
    </xf>
    <xf numFmtId="0" fontId="27" fillId="22" borderId="0" xfId="0" applyFont="1" applyFill="1" applyBorder="1" applyAlignment="1">
      <alignment horizontal="center"/>
    </xf>
    <xf numFmtId="0" fontId="2" fillId="22" borderId="18" xfId="0" applyFont="1" applyFill="1" applyBorder="1" applyAlignment="1">
      <alignment horizontal="center"/>
    </xf>
    <xf numFmtId="0" fontId="2" fillId="22" borderId="0" xfId="0" applyFont="1" applyFill="1" applyBorder="1" applyAlignment="1">
      <alignment horizontal="center"/>
    </xf>
    <xf numFmtId="0" fontId="9" fillId="22" borderId="23" xfId="0" applyFont="1" applyFill="1" applyBorder="1"/>
    <xf numFmtId="0" fontId="9" fillId="22" borderId="1" xfId="0" applyFont="1" applyFill="1" applyBorder="1"/>
    <xf numFmtId="0" fontId="2" fillId="0" borderId="16" xfId="0" applyFont="1" applyFill="1" applyBorder="1" applyProtection="1">
      <protection hidden="1"/>
    </xf>
    <xf numFmtId="0" fontId="5" fillId="22" borderId="0" xfId="0" applyFont="1" applyFill="1" applyBorder="1"/>
    <xf numFmtId="0" fontId="0" fillId="22" borderId="0" xfId="0" applyFill="1" applyBorder="1" applyAlignment="1">
      <alignment wrapText="1"/>
    </xf>
    <xf numFmtId="0" fontId="0" fillId="22" borderId="16" xfId="0" applyFill="1" applyBorder="1" applyAlignment="1">
      <alignment wrapText="1"/>
    </xf>
    <xf numFmtId="0" fontId="0" fillId="22" borderId="0" xfId="0" applyFill="1" applyBorder="1" applyAlignment="1"/>
    <xf numFmtId="0" fontId="0" fillId="22" borderId="16" xfId="0" applyFill="1" applyBorder="1" applyAlignment="1"/>
    <xf numFmtId="0" fontId="30" fillId="22" borderId="0" xfId="0" applyFont="1" applyFill="1" applyBorder="1"/>
    <xf numFmtId="0" fontId="27" fillId="4" borderId="0" xfId="0" applyFont="1" applyFill="1" applyBorder="1"/>
    <xf numFmtId="0" fontId="2" fillId="22" borderId="13" xfId="0" applyFont="1" applyFill="1" applyBorder="1" applyAlignment="1"/>
    <xf numFmtId="0" fontId="0" fillId="0" borderId="14" xfId="0" applyBorder="1" applyAlignment="1"/>
    <xf numFmtId="0" fontId="0" fillId="22" borderId="0" xfId="0" applyFill="1" applyBorder="1" applyAlignment="1">
      <alignment horizontal="left" wrapText="1"/>
    </xf>
    <xf numFmtId="0" fontId="0" fillId="22" borderId="16" xfId="0" applyFill="1" applyBorder="1" applyAlignment="1">
      <alignment horizontal="left" wrapText="1"/>
    </xf>
    <xf numFmtId="0" fontId="17" fillId="22" borderId="15" xfId="0" applyFont="1" applyFill="1" applyBorder="1" applyAlignment="1">
      <alignment horizontal="center"/>
    </xf>
    <xf numFmtId="0" fontId="1" fillId="22" borderId="0" xfId="0" applyFont="1" applyFill="1" applyBorder="1" applyAlignment="1">
      <alignment horizontal="center"/>
    </xf>
    <xf numFmtId="0" fontId="1" fillId="22" borderId="16" xfId="0" applyFont="1" applyFill="1" applyBorder="1" applyAlignment="1">
      <alignment horizontal="center"/>
    </xf>
    <xf numFmtId="0" fontId="2" fillId="22" borderId="0" xfId="0" applyFont="1" applyFill="1" applyBorder="1" applyAlignment="1">
      <alignment horizontal="center"/>
    </xf>
    <xf numFmtId="0" fontId="0" fillId="22" borderId="0" xfId="0" applyFill="1" applyBorder="1" applyAlignment="1">
      <alignment horizontal="center"/>
    </xf>
    <xf numFmtId="0" fontId="0" fillId="2" borderId="0" xfId="0" applyFill="1" applyAlignment="1">
      <alignment wrapText="1"/>
    </xf>
    <xf numFmtId="0" fontId="8" fillId="22" borderId="0" xfId="0" applyFont="1" applyFill="1" applyBorder="1" applyAlignment="1">
      <alignment wrapText="1"/>
    </xf>
    <xf numFmtId="0" fontId="0" fillId="22" borderId="0" xfId="0" applyFill="1" applyBorder="1" applyAlignment="1">
      <alignment wrapText="1"/>
    </xf>
    <xf numFmtId="0" fontId="0" fillId="22" borderId="16" xfId="0" applyFill="1" applyBorder="1" applyAlignment="1">
      <alignment wrapText="1"/>
    </xf>
    <xf numFmtId="0" fontId="8" fillId="22" borderId="16" xfId="0" applyFont="1" applyFill="1" applyBorder="1" applyAlignment="1">
      <alignment wrapText="1"/>
    </xf>
    <xf numFmtId="0" fontId="8" fillId="19" borderId="20" xfId="0" applyFont="1" applyFill="1" applyBorder="1" applyAlignment="1" applyProtection="1">
      <protection locked="0"/>
    </xf>
    <xf numFmtId="0" fontId="8" fillId="19" borderId="2" xfId="0" applyFont="1" applyFill="1" applyBorder="1" applyAlignment="1" applyProtection="1">
      <protection locked="0"/>
    </xf>
    <xf numFmtId="0" fontId="8" fillId="19" borderId="3" xfId="0" applyFont="1" applyFill="1" applyBorder="1" applyAlignment="1" applyProtection="1">
      <protection locked="0"/>
    </xf>
    <xf numFmtId="0" fontId="0" fillId="5" borderId="1" xfId="0" applyFill="1" applyBorder="1" applyAlignment="1"/>
    <xf numFmtId="0" fontId="2" fillId="22" borderId="0" xfId="0" applyFont="1" applyFill="1" applyBorder="1" applyAlignment="1">
      <alignment horizontal="center" vertical="top"/>
    </xf>
    <xf numFmtId="0" fontId="0" fillId="22" borderId="1" xfId="0" applyFill="1" applyBorder="1" applyAlignment="1"/>
    <xf numFmtId="0" fontId="0" fillId="22" borderId="1" xfId="0" applyFill="1" applyBorder="1" applyAlignment="1" applyProtection="1">
      <protection locked="0" hidden="1"/>
    </xf>
    <xf numFmtId="0" fontId="8" fillId="19" borderId="20" xfId="0" applyFont="1" applyFill="1" applyBorder="1" applyAlignment="1" applyProtection="1">
      <alignment wrapText="1"/>
      <protection locked="0"/>
    </xf>
    <xf numFmtId="0" fontId="3" fillId="22" borderId="2" xfId="0" applyFont="1" applyFill="1" applyBorder="1" applyAlignment="1"/>
    <xf numFmtId="0" fontId="3" fillId="22" borderId="3" xfId="0" applyFont="1" applyFill="1" applyBorder="1" applyAlignment="1"/>
    <xf numFmtId="0" fontId="2" fillId="5" borderId="10" xfId="0" applyFont="1" applyFill="1" applyBorder="1" applyProtection="1">
      <protection hidden="1"/>
    </xf>
    <xf numFmtId="0" fontId="2" fillId="22" borderId="26" xfId="0" applyFont="1" applyFill="1" applyBorder="1" applyAlignment="1">
      <alignment horizontal="center"/>
    </xf>
    <xf numFmtId="0" fontId="0" fillId="22" borderId="2" xfId="0" applyFill="1" applyBorder="1" applyAlignment="1">
      <alignment horizontal="center"/>
    </xf>
    <xf numFmtId="0" fontId="0" fillId="22" borderId="27" xfId="0" applyFill="1" applyBorder="1" applyAlignment="1">
      <alignment horizontal="center"/>
    </xf>
    <xf numFmtId="0" fontId="0" fillId="4" borderId="1" xfId="0" applyFill="1" applyBorder="1" applyAlignment="1"/>
    <xf numFmtId="0" fontId="8" fillId="16" borderId="20" xfId="0" applyFont="1" applyFill="1" applyBorder="1" applyAlignment="1" applyProtection="1">
      <alignment wrapText="1"/>
      <protection locked="0"/>
    </xf>
    <xf numFmtId="0" fontId="8" fillId="16" borderId="3" xfId="0" applyFont="1" applyFill="1" applyBorder="1" applyAlignment="1" applyProtection="1">
      <protection locked="0"/>
    </xf>
    <xf numFmtId="0" fontId="8" fillId="16" borderId="20" xfId="0" applyFont="1" applyFill="1" applyBorder="1" applyAlignment="1" applyProtection="1">
      <protection locked="0"/>
    </xf>
    <xf numFmtId="0" fontId="8" fillId="22" borderId="1" xfId="0" applyFont="1" applyFill="1" applyBorder="1" applyAlignment="1"/>
    <xf numFmtId="0" fontId="9" fillId="22" borderId="1" xfId="0" applyFont="1" applyFill="1" applyBorder="1" applyAlignment="1"/>
    <xf numFmtId="0" fontId="4" fillId="22" borderId="2" xfId="0" applyFont="1" applyFill="1" applyBorder="1" applyAlignment="1" applyProtection="1">
      <protection hidden="1"/>
    </xf>
    <xf numFmtId="0" fontId="4" fillId="22" borderId="3" xfId="0" applyFont="1" applyFill="1" applyBorder="1" applyAlignment="1" applyProtection="1">
      <protection hidden="1"/>
    </xf>
    <xf numFmtId="0" fontId="0" fillId="22" borderId="5" xfId="0" applyFill="1" applyBorder="1" applyAlignment="1">
      <alignment wrapText="1"/>
    </xf>
    <xf numFmtId="0" fontId="0" fillId="22" borderId="6" xfId="0" applyFill="1" applyBorder="1" applyAlignment="1">
      <alignment wrapText="1"/>
    </xf>
    <xf numFmtId="0" fontId="0" fillId="22" borderId="20" xfId="0" applyFill="1" applyBorder="1" applyAlignment="1"/>
    <xf numFmtId="0" fontId="0" fillId="22" borderId="2" xfId="0" applyFill="1" applyBorder="1" applyAlignment="1"/>
    <xf numFmtId="0" fontId="0" fillId="22" borderId="20" xfId="0" applyFill="1" applyBorder="1" applyAlignment="1" applyProtection="1">
      <alignment horizontal="center"/>
      <protection locked="0"/>
    </xf>
    <xf numFmtId="0" fontId="0" fillId="22" borderId="2" xfId="0" applyFill="1" applyBorder="1" applyAlignment="1" applyProtection="1">
      <alignment horizontal="center"/>
      <protection locked="0"/>
    </xf>
    <xf numFmtId="0" fontId="0" fillId="22" borderId="3" xfId="0" applyFill="1" applyBorder="1" applyAlignment="1" applyProtection="1">
      <alignment horizontal="center"/>
      <protection locked="0"/>
    </xf>
    <xf numFmtId="0" fontId="11" fillId="4" borderId="1" xfId="0" applyFont="1" applyFill="1" applyBorder="1" applyAlignment="1"/>
    <xf numFmtId="0" fontId="9" fillId="4" borderId="1" xfId="0" applyFont="1" applyFill="1" applyBorder="1" applyAlignment="1"/>
    <xf numFmtId="0" fontId="0" fillId="5" borderId="20" xfId="0" applyFill="1" applyBorder="1" applyAlignment="1" applyProtection="1">
      <protection hidden="1"/>
    </xf>
    <xf numFmtId="0" fontId="0" fillId="5" borderId="3" xfId="0" applyFill="1" applyBorder="1" applyAlignment="1" applyProtection="1">
      <protection hidden="1"/>
    </xf>
    <xf numFmtId="0" fontId="8" fillId="16" borderId="1" xfId="0" applyFont="1" applyFill="1" applyBorder="1" applyAlignment="1" applyProtection="1">
      <protection locked="0"/>
    </xf>
    <xf numFmtId="0" fontId="9" fillId="4" borderId="20" xfId="0" applyFont="1" applyFill="1" applyBorder="1" applyAlignment="1"/>
    <xf numFmtId="0" fontId="0" fillId="4" borderId="3" xfId="0" applyFill="1" applyBorder="1" applyAlignment="1"/>
    <xf numFmtId="0" fontId="11" fillId="5" borderId="20" xfId="0" applyFont="1" applyFill="1" applyBorder="1" applyAlignment="1"/>
    <xf numFmtId="0" fontId="11" fillId="5" borderId="2" xfId="0" applyFont="1" applyFill="1" applyBorder="1" applyAlignment="1"/>
    <xf numFmtId="0" fontId="11" fillId="5" borderId="3" xfId="0" applyFont="1" applyFill="1" applyBorder="1" applyAlignment="1"/>
    <xf numFmtId="0" fontId="2" fillId="4" borderId="10" xfId="0" applyFont="1" applyFill="1" applyBorder="1" applyProtection="1">
      <protection hidden="1"/>
    </xf>
    <xf numFmtId="0" fontId="0" fillId="16" borderId="20" xfId="0" applyFill="1" applyBorder="1" applyAlignment="1" applyProtection="1">
      <alignment horizontal="right"/>
      <protection locked="0"/>
    </xf>
    <xf numFmtId="0" fontId="0" fillId="16" borderId="3" xfId="0" applyFill="1" applyBorder="1" applyAlignment="1" applyProtection="1">
      <alignment horizontal="right"/>
      <protection locked="0"/>
    </xf>
    <xf numFmtId="0" fontId="0" fillId="4" borderId="20" xfId="0" applyFill="1" applyBorder="1" applyAlignment="1">
      <alignment horizontal="right"/>
    </xf>
    <xf numFmtId="0" fontId="0" fillId="4" borderId="2" xfId="0" applyFill="1" applyBorder="1" applyAlignment="1">
      <alignment horizontal="right"/>
    </xf>
    <xf numFmtId="0" fontId="0" fillId="4" borderId="3" xfId="0" applyFill="1" applyBorder="1" applyAlignment="1">
      <alignment horizontal="right"/>
    </xf>
    <xf numFmtId="0" fontId="0" fillId="5" borderId="1" xfId="0" applyFill="1" applyBorder="1" applyAlignment="1">
      <alignment horizontal="right"/>
    </xf>
    <xf numFmtId="0" fontId="0" fillId="16" borderId="1" xfId="0" applyFill="1" applyBorder="1" applyAlignment="1" applyProtection="1">
      <alignment horizontal="right"/>
      <protection locked="0"/>
    </xf>
    <xf numFmtId="0" fontId="2" fillId="5" borderId="0" xfId="0" applyFont="1" applyFill="1" applyBorder="1" applyAlignment="1">
      <alignment horizontal="center"/>
    </xf>
    <xf numFmtId="0" fontId="0" fillId="16" borderId="20" xfId="0" applyFill="1" applyBorder="1" applyAlignment="1" applyProtection="1">
      <protection locked="0"/>
    </xf>
    <xf numFmtId="0" fontId="0" fillId="16" borderId="3" xfId="0" applyFill="1" applyBorder="1" applyAlignment="1" applyProtection="1">
      <protection locked="0"/>
    </xf>
    <xf numFmtId="0" fontId="0" fillId="5" borderId="5" xfId="0" applyFill="1" applyBorder="1" applyAlignment="1">
      <alignment horizontal="left" vertical="justify" wrapText="1"/>
    </xf>
    <xf numFmtId="0" fontId="0" fillId="5" borderId="4" xfId="0" applyFill="1" applyBorder="1" applyAlignment="1">
      <alignment horizontal="left" vertical="justify" wrapText="1"/>
    </xf>
    <xf numFmtId="0" fontId="0" fillId="5" borderId="6" xfId="0" applyFill="1" applyBorder="1" applyAlignment="1">
      <alignment horizontal="left" vertical="justify" wrapText="1"/>
    </xf>
    <xf numFmtId="0" fontId="0" fillId="5" borderId="9" xfId="0" applyFill="1" applyBorder="1" applyAlignment="1">
      <alignment horizontal="left" vertical="justify" wrapText="1"/>
    </xf>
    <xf numFmtId="0" fontId="0" fillId="5" borderId="10" xfId="0" applyFill="1" applyBorder="1" applyAlignment="1">
      <alignment horizontal="left" vertical="justify" wrapText="1"/>
    </xf>
    <xf numFmtId="0" fontId="0" fillId="5" borderId="11" xfId="0" applyFill="1" applyBorder="1" applyAlignment="1">
      <alignment horizontal="left" vertical="justify" wrapText="1"/>
    </xf>
    <xf numFmtId="0" fontId="0" fillId="5" borderId="4" xfId="0" applyFill="1" applyBorder="1" applyAlignment="1">
      <alignment horizontal="left" vertical="justify"/>
    </xf>
    <xf numFmtId="0" fontId="0" fillId="5" borderId="6" xfId="0" applyFill="1" applyBorder="1" applyAlignment="1">
      <alignment horizontal="left" vertical="justify"/>
    </xf>
    <xf numFmtId="0" fontId="0" fillId="5" borderId="10" xfId="0" applyFill="1" applyBorder="1" applyAlignment="1">
      <alignment horizontal="left" vertical="justify"/>
    </xf>
    <xf numFmtId="0" fontId="0" fillId="5" borderId="11" xfId="0" applyFill="1" applyBorder="1" applyAlignment="1">
      <alignment horizontal="left" vertical="justify"/>
    </xf>
    <xf numFmtId="0" fontId="0" fillId="5" borderId="24" xfId="0" applyFill="1" applyBorder="1" applyAlignment="1" applyProtection="1">
      <alignment horizontal="center"/>
      <protection locked="0" hidden="1"/>
    </xf>
    <xf numFmtId="0" fontId="0" fillId="5" borderId="25" xfId="0" applyFill="1" applyBorder="1" applyAlignment="1" applyProtection="1">
      <alignment horizontal="center"/>
      <protection locked="0" hidden="1"/>
    </xf>
    <xf numFmtId="0" fontId="0" fillId="5" borderId="20" xfId="0"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0" fillId="16" borderId="2" xfId="0" applyFill="1" applyBorder="1" applyAlignment="1" applyProtection="1">
      <protection locked="0"/>
    </xf>
    <xf numFmtId="0" fontId="9" fillId="5" borderId="20" xfId="0" applyFont="1" applyFill="1" applyBorder="1" applyAlignment="1">
      <alignment horizontal="right"/>
    </xf>
    <xf numFmtId="0" fontId="0" fillId="5" borderId="2" xfId="0" applyFill="1" applyBorder="1" applyAlignment="1">
      <alignment horizontal="right"/>
    </xf>
    <xf numFmtId="0" fontId="0" fillId="5" borderId="3" xfId="0" applyFill="1" applyBorder="1" applyAlignment="1">
      <alignment horizontal="right"/>
    </xf>
    <xf numFmtId="0" fontId="0" fillId="5" borderId="20" xfId="0" applyFill="1" applyBorder="1" applyAlignment="1">
      <alignment horizontal="right"/>
    </xf>
    <xf numFmtId="0" fontId="9" fillId="5" borderId="1" xfId="0" applyFont="1" applyFill="1" applyBorder="1" applyAlignment="1">
      <alignment horizontal="right"/>
    </xf>
    <xf numFmtId="0" fontId="9" fillId="4" borderId="5" xfId="0" applyFont="1" applyFill="1" applyBorder="1" applyAlignment="1" applyProtection="1">
      <alignment horizontal="left" vertical="center" wrapText="1"/>
      <protection hidden="1"/>
    </xf>
    <xf numFmtId="0" fontId="9" fillId="4" borderId="4" xfId="0" applyFont="1" applyFill="1" applyBorder="1" applyAlignment="1" applyProtection="1">
      <alignment horizontal="left" vertical="center" wrapText="1"/>
      <protection hidden="1"/>
    </xf>
    <xf numFmtId="0" fontId="9" fillId="4" borderId="9" xfId="0" applyFont="1" applyFill="1" applyBorder="1" applyAlignment="1" applyProtection="1">
      <alignment horizontal="left" vertical="center" wrapText="1"/>
      <protection hidden="1"/>
    </xf>
    <xf numFmtId="0" fontId="9" fillId="4" borderId="10" xfId="0" applyFont="1" applyFill="1" applyBorder="1" applyAlignment="1" applyProtection="1">
      <alignment horizontal="left" vertical="center" wrapText="1"/>
      <protection hidden="1"/>
    </xf>
    <xf numFmtId="0" fontId="9" fillId="4" borderId="4" xfId="0" applyFont="1" applyFill="1" applyBorder="1" applyAlignment="1">
      <alignment horizontal="left" wrapText="1"/>
    </xf>
    <xf numFmtId="0" fontId="9" fillId="4" borderId="10" xfId="0" applyFont="1" applyFill="1" applyBorder="1" applyAlignment="1">
      <alignment horizontal="left" wrapText="1"/>
    </xf>
    <xf numFmtId="0" fontId="9" fillId="5" borderId="2" xfId="0" applyFont="1" applyFill="1" applyBorder="1" applyAlignment="1">
      <alignment horizontal="right"/>
    </xf>
    <xf numFmtId="0" fontId="9" fillId="5" borderId="3" xfId="0" applyFont="1" applyFill="1" applyBorder="1" applyAlignment="1">
      <alignment horizontal="right"/>
    </xf>
    <xf numFmtId="0" fontId="0" fillId="5" borderId="20" xfId="0" applyFill="1" applyBorder="1" applyAlignment="1" applyProtection="1">
      <alignment horizontal="center"/>
      <protection locked="0" hidden="1"/>
    </xf>
    <xf numFmtId="0" fontId="0" fillId="5" borderId="3" xfId="0" applyFill="1" applyBorder="1" applyAlignment="1" applyProtection="1">
      <alignment horizontal="center"/>
      <protection locked="0" hidden="1"/>
    </xf>
    <xf numFmtId="0" fontId="0" fillId="5" borderId="20" xfId="0" applyFill="1" applyBorder="1" applyAlignment="1">
      <alignment horizontal="center"/>
    </xf>
    <xf numFmtId="0" fontId="0" fillId="5" borderId="3" xfId="0" applyFill="1" applyBorder="1" applyAlignment="1">
      <alignment horizontal="center"/>
    </xf>
    <xf numFmtId="0" fontId="0" fillId="4" borderId="20" xfId="0" applyFill="1" applyBorder="1" applyAlignment="1" applyProtection="1">
      <alignment horizontal="right"/>
      <protection hidden="1"/>
    </xf>
    <xf numFmtId="0" fontId="0" fillId="4" borderId="2" xfId="0" applyFill="1" applyBorder="1" applyAlignment="1" applyProtection="1">
      <alignment horizontal="right"/>
      <protection hidden="1"/>
    </xf>
    <xf numFmtId="0" fontId="9" fillId="4" borderId="2" xfId="0" applyFont="1" applyFill="1" applyBorder="1" applyAlignment="1" applyProtection="1">
      <alignment horizontal="right"/>
      <protection hidden="1"/>
    </xf>
    <xf numFmtId="0" fontId="9" fillId="5" borderId="20" xfId="0" applyFont="1" applyFill="1" applyBorder="1" applyAlignment="1">
      <alignment horizontal="left"/>
    </xf>
    <xf numFmtId="0" fontId="2" fillId="4" borderId="0" xfId="0" applyFont="1" applyFill="1" applyBorder="1" applyAlignment="1">
      <alignment horizontal="center"/>
    </xf>
    <xf numFmtId="0" fontId="0" fillId="4" borderId="0" xfId="0" applyFill="1" applyBorder="1" applyAlignment="1"/>
    <xf numFmtId="0" fontId="8" fillId="4" borderId="20" xfId="0" applyFont="1" applyFill="1" applyBorder="1" applyAlignment="1">
      <alignment horizontal="right"/>
    </xf>
    <xf numFmtId="0" fontId="0" fillId="5" borderId="5" xfId="0" applyFill="1" applyBorder="1" applyAlignment="1">
      <alignment horizontal="center"/>
    </xf>
    <xf numFmtId="0" fontId="0" fillId="5" borderId="6" xfId="0" applyFill="1" applyBorder="1" applyAlignment="1">
      <alignment horizontal="center"/>
    </xf>
    <xf numFmtId="0" fontId="0" fillId="5" borderId="9" xfId="0" applyFill="1" applyBorder="1" applyAlignment="1" applyProtection="1">
      <alignment horizontal="center"/>
      <protection locked="0" hidden="1"/>
    </xf>
    <xf numFmtId="0" fontId="0" fillId="5" borderId="11" xfId="0" applyFill="1" applyBorder="1" applyAlignment="1" applyProtection="1">
      <alignment horizontal="center"/>
      <protection locked="0" hidden="1"/>
    </xf>
    <xf numFmtId="0" fontId="22" fillId="5" borderId="20" xfId="1" applyFont="1" applyFill="1" applyBorder="1" applyAlignment="1" applyProtection="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0" fillId="5" borderId="0" xfId="0" applyFont="1" applyFill="1" applyBorder="1" applyAlignment="1" applyProtection="1">
      <alignment wrapText="1"/>
      <protection hidden="1"/>
    </xf>
    <xf numFmtId="0" fontId="21" fillId="5" borderId="0" xfId="0" applyFont="1" applyFill="1" applyBorder="1" applyAlignment="1" applyProtection="1">
      <alignment wrapText="1"/>
      <protection hidden="1"/>
    </xf>
    <xf numFmtId="2" fontId="0" fillId="16" borderId="1" xfId="0" applyNumberFormat="1" applyFill="1" applyBorder="1" applyAlignment="1" applyProtection="1">
      <alignment horizontal="right"/>
      <protection locked="0"/>
    </xf>
    <xf numFmtId="0" fontId="9" fillId="16" borderId="2" xfId="0" applyFont="1" applyFill="1" applyBorder="1" applyAlignment="1" applyProtection="1">
      <alignment horizontal="right"/>
      <protection locked="0"/>
    </xf>
    <xf numFmtId="0" fontId="9" fillId="16" borderId="3" xfId="0" applyFont="1" applyFill="1" applyBorder="1" applyAlignment="1" applyProtection="1">
      <alignment horizontal="right"/>
      <protection locked="0"/>
    </xf>
    <xf numFmtId="0" fontId="0" fillId="16" borderId="20" xfId="0" applyFill="1" applyBorder="1" applyAlignment="1" applyProtection="1">
      <alignment horizontal="right"/>
      <protection locked="0" hidden="1"/>
    </xf>
    <xf numFmtId="0" fontId="0" fillId="16" borderId="3" xfId="0" applyFill="1" applyBorder="1" applyAlignment="1" applyProtection="1">
      <alignment horizontal="right"/>
      <protection locked="0" hidden="1"/>
    </xf>
    <xf numFmtId="0" fontId="2" fillId="22" borderId="13" xfId="0" applyFont="1" applyFill="1" applyBorder="1" applyAlignment="1">
      <alignment horizontal="center"/>
    </xf>
    <xf numFmtId="0" fontId="2" fillId="22" borderId="18" xfId="0" applyFont="1" applyFill="1" applyBorder="1" applyAlignment="1"/>
  </cellXfs>
  <cellStyles count="2">
    <cellStyle name="Hyperlink" xfId="1" builtinId="8"/>
    <cellStyle name="Normal" xfId="0" builtinId="0"/>
  </cellStyles>
  <dxfs count="4">
    <dxf>
      <fill>
        <patternFill>
          <bgColor rgb="FFFF6600"/>
        </patternFill>
      </fill>
    </dxf>
    <dxf>
      <fill>
        <patternFill>
          <bgColor rgb="FF92D050"/>
        </patternFill>
      </fill>
    </dxf>
    <dxf>
      <fill>
        <patternFill>
          <bgColor rgb="FFFF6600"/>
        </patternFill>
      </fill>
    </dxf>
    <dxf>
      <fill>
        <patternFill>
          <bgColor rgb="FF92D050"/>
        </patternFill>
      </fill>
    </dxf>
  </dxfs>
  <tableStyles count="0" defaultTableStyle="TableStyleMedium2" defaultPivotStyle="PivotStyleLight16"/>
  <colors>
    <mruColors>
      <color rgb="FF33CCCC"/>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20" fmlaLink="N13" fmlaRange="N11:N12" sel="1" val="0"/>
</file>

<file path=xl/ctrlProps/ctrlProp10.xml><?xml version="1.0" encoding="utf-8"?>
<formControlPr xmlns="http://schemas.microsoft.com/office/spreadsheetml/2009/9/main" objectType="Drop" dropLines="2" dropStyle="combo" dx="20" fmlaLink="P40" fmlaRange="P38:P39" sel="1" val="0"/>
</file>

<file path=xl/ctrlProps/ctrlProp2.xml><?xml version="1.0" encoding="utf-8"?>
<formControlPr xmlns="http://schemas.microsoft.com/office/spreadsheetml/2009/9/main" objectType="Drop" dropLines="4" dropStyle="combo" dx="20" fmlaLink="N20" fmlaRange="N16:N19" sel="1" val="0"/>
</file>

<file path=xl/ctrlProps/ctrlProp3.xml><?xml version="1.0" encoding="utf-8"?>
<formControlPr xmlns="http://schemas.microsoft.com/office/spreadsheetml/2009/9/main" objectType="Drop" dropLines="3" dropStyle="combo" dx="20" fmlaLink="L26" fmlaRange="L23:L25" sel="1" val="0"/>
</file>

<file path=xl/ctrlProps/ctrlProp4.xml><?xml version="1.0" encoding="utf-8"?>
<formControlPr xmlns="http://schemas.microsoft.com/office/spreadsheetml/2009/9/main" objectType="Drop" dropLines="2" dropStyle="combo" dx="20" fmlaLink="M25" fmlaRange="M23:M24" sel="2" val="0"/>
</file>

<file path=xl/ctrlProps/ctrlProp5.xml><?xml version="1.0" encoding="utf-8"?>
<formControlPr xmlns="http://schemas.microsoft.com/office/spreadsheetml/2009/9/main" objectType="Drop" dropLines="2" dropStyle="combo" dx="20" fmlaLink="M18" fmlaRange="M16:M17" sel="1" val="0"/>
</file>

<file path=xl/ctrlProps/ctrlProp6.xml><?xml version="1.0" encoding="utf-8"?>
<formControlPr xmlns="http://schemas.microsoft.com/office/spreadsheetml/2009/9/main" objectType="Drop" dropLines="2" dropStyle="combo" dx="20" fmlaLink="M23" fmlaRange="M21:M22" sel="1" val="0"/>
</file>

<file path=xl/ctrlProps/ctrlProp7.xml><?xml version="1.0" encoding="utf-8"?>
<formControlPr xmlns="http://schemas.microsoft.com/office/spreadsheetml/2009/9/main" objectType="Drop" dropLines="2" dropStyle="combo" dx="20" fmlaLink="O15" fmlaRange="O16:O17" sel="1" val="0"/>
</file>

<file path=xl/ctrlProps/ctrlProp8.xml><?xml version="1.0" encoding="utf-8"?>
<formControlPr xmlns="http://schemas.microsoft.com/office/spreadsheetml/2009/9/main" objectType="Drop" dropLines="2" dropStyle="combo" dx="20" fmlaLink="L40" fmlaRange="L38:L39" sel="1" val="0"/>
</file>

<file path=xl/ctrlProps/ctrlProp9.xml><?xml version="1.0" encoding="utf-8"?>
<formControlPr xmlns="http://schemas.microsoft.com/office/spreadsheetml/2009/9/main" objectType="Drop" dropLines="2" dropStyle="combo" dx="20" fmlaLink="L46" fmlaRange="L44:L45"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281940</xdr:colOff>
      <xdr:row>0</xdr:row>
      <xdr:rowOff>45720</xdr:rowOff>
    </xdr:from>
    <xdr:to>
      <xdr:col>6</xdr:col>
      <xdr:colOff>177800</xdr:colOff>
      <xdr:row>3</xdr:row>
      <xdr:rowOff>101600</xdr:rowOff>
    </xdr:to>
    <xdr:pic>
      <xdr:nvPicPr>
        <xdr:cNvPr id="1132" name="Picture 2">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460" y="45720"/>
          <a:ext cx="171450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9</xdr:row>
          <xdr:rowOff>0</xdr:rowOff>
        </xdr:from>
        <xdr:to>
          <xdr:col>9</xdr:col>
          <xdr:colOff>9525</xdr:colOff>
          <xdr:row>10</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9525</xdr:rowOff>
        </xdr:from>
        <xdr:to>
          <xdr:col>9</xdr:col>
          <xdr:colOff>0</xdr:colOff>
          <xdr:row>11</xdr:row>
          <xdr:rowOff>28575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8</xdr:col>
          <xdr:colOff>923925</xdr:colOff>
          <xdr:row>15</xdr:row>
          <xdr:rowOff>219075</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28575</xdr:rowOff>
        </xdr:from>
        <xdr:to>
          <xdr:col>6</xdr:col>
          <xdr:colOff>47625</xdr:colOff>
          <xdr:row>11</xdr:row>
          <xdr:rowOff>200025</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xdr:row>
          <xdr:rowOff>9525</xdr:rowOff>
        </xdr:from>
        <xdr:to>
          <xdr:col>7</xdr:col>
          <xdr:colOff>600075</xdr:colOff>
          <xdr:row>4</xdr:row>
          <xdr:rowOff>38100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581025</xdr:colOff>
          <xdr:row>8</xdr:row>
          <xdr:rowOff>9525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28575</xdr:rowOff>
        </xdr:from>
        <xdr:to>
          <xdr:col>7</xdr:col>
          <xdr:colOff>581025</xdr:colOff>
          <xdr:row>23</xdr:row>
          <xdr:rowOff>9525</xdr:rowOff>
        </xdr:to>
        <xdr:sp macro="" textlink="">
          <xdr:nvSpPr>
            <xdr:cNvPr id="3078" name="Drop Dow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9525</xdr:rowOff>
        </xdr:from>
        <xdr:to>
          <xdr:col>5</xdr:col>
          <xdr:colOff>371475</xdr:colOff>
          <xdr:row>36</xdr:row>
          <xdr:rowOff>152400</xdr:rowOff>
        </xdr:to>
        <xdr:sp macro="" textlink="">
          <xdr:nvSpPr>
            <xdr:cNvPr id="3079" name="Drop Dow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9525</xdr:rowOff>
        </xdr:from>
        <xdr:to>
          <xdr:col>5</xdr:col>
          <xdr:colOff>371475</xdr:colOff>
          <xdr:row>37</xdr:row>
          <xdr:rowOff>152400</xdr:rowOff>
        </xdr:to>
        <xdr:sp macro="" textlink="">
          <xdr:nvSpPr>
            <xdr:cNvPr id="3080" name="Drop Dow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38</xdr:row>
          <xdr:rowOff>200025</xdr:rowOff>
        </xdr:from>
        <xdr:to>
          <xdr:col>4</xdr:col>
          <xdr:colOff>581025</xdr:colOff>
          <xdr:row>39</xdr:row>
          <xdr:rowOff>123825</xdr:rowOff>
        </xdr:to>
        <xdr:sp macro="" textlink="">
          <xdr:nvSpPr>
            <xdr:cNvPr id="3081" name="Drop Dow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7"/>
  <sheetViews>
    <sheetView showRowColHeaders="0" tabSelected="1" topLeftCell="A4" zoomScaleNormal="100" workbookViewId="0">
      <selection activeCell="I1" sqref="I1:J1"/>
    </sheetView>
  </sheetViews>
  <sheetFormatPr defaultRowHeight="12.75" x14ac:dyDescent="0.2"/>
  <cols>
    <col min="1" max="1" width="4" customWidth="1"/>
    <col min="8" max="8" width="9" customWidth="1"/>
    <col min="10" max="10" width="4.42578125" customWidth="1"/>
  </cols>
  <sheetData>
    <row r="1" spans="1:10" x14ac:dyDescent="0.2">
      <c r="A1" s="144"/>
      <c r="B1" s="145"/>
      <c r="C1" s="145"/>
      <c r="D1" s="145"/>
      <c r="E1" s="145"/>
      <c r="F1" s="145"/>
      <c r="G1" s="145"/>
      <c r="H1" s="145"/>
      <c r="I1" s="192" t="s">
        <v>193</v>
      </c>
      <c r="J1" s="193"/>
    </row>
    <row r="2" spans="1:10" x14ac:dyDescent="0.2">
      <c r="A2" s="196"/>
      <c r="B2" s="197"/>
      <c r="C2" s="197"/>
      <c r="D2" s="197"/>
      <c r="E2" s="197"/>
      <c r="F2" s="197"/>
      <c r="G2" s="197"/>
      <c r="H2" s="197"/>
      <c r="I2" s="197"/>
      <c r="J2" s="198"/>
    </row>
    <row r="3" spans="1:10" x14ac:dyDescent="0.2">
      <c r="A3" s="148"/>
      <c r="B3" s="131"/>
      <c r="C3" s="131"/>
      <c r="D3" s="131"/>
      <c r="E3" s="131"/>
      <c r="F3" s="131"/>
      <c r="G3" s="131"/>
      <c r="H3" s="131"/>
      <c r="I3" s="131"/>
      <c r="J3" s="149"/>
    </row>
    <row r="4" spans="1:10" x14ac:dyDescent="0.2">
      <c r="A4" s="148"/>
      <c r="B4" s="131"/>
      <c r="C4" s="131"/>
      <c r="D4" s="131"/>
      <c r="E4" s="131"/>
      <c r="F4" s="131"/>
      <c r="G4" s="131"/>
      <c r="H4" s="131"/>
      <c r="I4" s="131"/>
      <c r="J4" s="149"/>
    </row>
    <row r="5" spans="1:10" x14ac:dyDescent="0.2">
      <c r="A5" s="148"/>
      <c r="B5" s="131"/>
      <c r="C5" s="131"/>
      <c r="D5" s="131"/>
      <c r="E5" s="131"/>
      <c r="F5" s="131"/>
      <c r="G5" s="131"/>
      <c r="H5" s="131"/>
      <c r="I5" s="131"/>
      <c r="J5" s="149"/>
    </row>
    <row r="6" spans="1:10" x14ac:dyDescent="0.2">
      <c r="A6" s="148"/>
      <c r="B6" s="199" t="s">
        <v>56</v>
      </c>
      <c r="C6" s="200"/>
      <c r="D6" s="200"/>
      <c r="E6" s="200"/>
      <c r="F6" s="200"/>
      <c r="G6" s="200"/>
      <c r="H6" s="200"/>
      <c r="I6" s="200"/>
      <c r="J6" s="149"/>
    </row>
    <row r="7" spans="1:10" x14ac:dyDescent="0.2">
      <c r="A7" s="148"/>
      <c r="B7" s="185" t="s">
        <v>27</v>
      </c>
      <c r="C7" s="131"/>
      <c r="D7" s="131"/>
      <c r="E7" s="131"/>
      <c r="F7" s="131"/>
      <c r="G7" s="131"/>
      <c r="H7" s="131"/>
      <c r="I7" s="131"/>
      <c r="J7" s="149"/>
    </row>
    <row r="8" spans="1:10" x14ac:dyDescent="0.2">
      <c r="A8" s="148">
        <v>1</v>
      </c>
      <c r="B8" s="194" t="s">
        <v>0</v>
      </c>
      <c r="C8" s="194"/>
      <c r="D8" s="194"/>
      <c r="E8" s="194"/>
      <c r="F8" s="194"/>
      <c r="G8" s="194"/>
      <c r="H8" s="194"/>
      <c r="I8" s="194"/>
      <c r="J8" s="195"/>
    </row>
    <row r="9" spans="1:10" x14ac:dyDescent="0.2">
      <c r="A9" s="148"/>
      <c r="B9" s="194"/>
      <c r="C9" s="194"/>
      <c r="D9" s="194"/>
      <c r="E9" s="194"/>
      <c r="F9" s="194"/>
      <c r="G9" s="194"/>
      <c r="H9" s="194"/>
      <c r="I9" s="194"/>
      <c r="J9" s="195"/>
    </row>
    <row r="10" spans="1:10" ht="12.6" customHeight="1" x14ac:dyDescent="0.2">
      <c r="A10" s="148"/>
      <c r="B10" s="186"/>
      <c r="C10" s="186"/>
      <c r="D10" s="186"/>
      <c r="E10" s="186"/>
      <c r="F10" s="186"/>
      <c r="G10" s="186"/>
      <c r="H10" s="186"/>
      <c r="I10" s="186"/>
      <c r="J10" s="187"/>
    </row>
    <row r="11" spans="1:10" x14ac:dyDescent="0.2">
      <c r="A11" s="148">
        <v>2</v>
      </c>
      <c r="B11" s="202" t="s">
        <v>26</v>
      </c>
      <c r="C11" s="203"/>
      <c r="D11" s="203"/>
      <c r="E11" s="203"/>
      <c r="F11" s="203"/>
      <c r="G11" s="203"/>
      <c r="H11" s="203"/>
      <c r="I11" s="203"/>
      <c r="J11" s="204"/>
    </row>
    <row r="12" spans="1:10" ht="12.6" customHeight="1" x14ac:dyDescent="0.2">
      <c r="A12" s="148"/>
      <c r="B12" s="203"/>
      <c r="C12" s="203"/>
      <c r="D12" s="203"/>
      <c r="E12" s="203"/>
      <c r="F12" s="203"/>
      <c r="G12" s="203"/>
      <c r="H12" s="203"/>
      <c r="I12" s="203"/>
      <c r="J12" s="204"/>
    </row>
    <row r="13" spans="1:10" ht="12.6" customHeight="1" x14ac:dyDescent="0.2">
      <c r="A13" s="148"/>
      <c r="B13" s="186"/>
      <c r="C13" s="186"/>
      <c r="D13" s="186"/>
      <c r="E13" s="186"/>
      <c r="F13" s="186"/>
      <c r="G13" s="186"/>
      <c r="H13" s="186"/>
      <c r="I13" s="186"/>
      <c r="J13" s="187"/>
    </row>
    <row r="14" spans="1:10" ht="12.6" customHeight="1" x14ac:dyDescent="0.2">
      <c r="A14" s="148">
        <v>3</v>
      </c>
      <c r="B14" s="202" t="s">
        <v>177</v>
      </c>
      <c r="C14" s="202"/>
      <c r="D14" s="202"/>
      <c r="E14" s="202"/>
      <c r="F14" s="202"/>
      <c r="G14" s="202"/>
      <c r="H14" s="202"/>
      <c r="I14" s="202"/>
      <c r="J14" s="205"/>
    </row>
    <row r="15" spans="1:10" x14ac:dyDescent="0.2">
      <c r="A15" s="148"/>
      <c r="B15" s="202"/>
      <c r="C15" s="202"/>
      <c r="D15" s="202"/>
      <c r="E15" s="202"/>
      <c r="F15" s="202"/>
      <c r="G15" s="202"/>
      <c r="H15" s="202"/>
      <c r="I15" s="202"/>
      <c r="J15" s="205"/>
    </row>
    <row r="16" spans="1:10" x14ac:dyDescent="0.2">
      <c r="A16" s="148"/>
      <c r="B16" s="202"/>
      <c r="C16" s="202"/>
      <c r="D16" s="202"/>
      <c r="E16" s="202"/>
      <c r="F16" s="202"/>
      <c r="G16" s="202"/>
      <c r="H16" s="202"/>
      <c r="I16" s="202"/>
      <c r="J16" s="205"/>
    </row>
    <row r="17" spans="1:10" ht="12.75" customHeight="1" x14ac:dyDescent="0.2">
      <c r="A17" s="148"/>
      <c r="B17" s="202" t="s">
        <v>176</v>
      </c>
      <c r="C17" s="202"/>
      <c r="D17" s="202"/>
      <c r="E17" s="202"/>
      <c r="F17" s="202"/>
      <c r="G17" s="202"/>
      <c r="H17" s="202"/>
      <c r="I17" s="202"/>
      <c r="J17" s="205"/>
    </row>
    <row r="18" spans="1:10" x14ac:dyDescent="0.2">
      <c r="A18" s="148"/>
      <c r="B18" s="186"/>
      <c r="C18" s="186"/>
      <c r="D18" s="186"/>
      <c r="E18" s="186"/>
      <c r="F18" s="186"/>
      <c r="G18" s="186"/>
      <c r="H18" s="186"/>
      <c r="I18" s="186"/>
      <c r="J18" s="187"/>
    </row>
    <row r="19" spans="1:10" x14ac:dyDescent="0.2">
      <c r="A19" s="148"/>
      <c r="B19" s="186"/>
      <c r="C19" s="186"/>
      <c r="D19" s="186"/>
      <c r="E19" s="186"/>
      <c r="F19" s="186"/>
      <c r="G19" s="186"/>
      <c r="H19" s="186"/>
      <c r="I19" s="186"/>
      <c r="J19" s="187"/>
    </row>
    <row r="20" spans="1:10" x14ac:dyDescent="0.2">
      <c r="A20" s="148"/>
      <c r="B20" s="186"/>
      <c r="C20" s="186"/>
      <c r="D20" s="186"/>
      <c r="E20" s="186"/>
      <c r="F20" s="186"/>
      <c r="G20" s="186"/>
      <c r="H20" s="186"/>
      <c r="I20" s="186"/>
      <c r="J20" s="187"/>
    </row>
    <row r="21" spans="1:10" x14ac:dyDescent="0.2">
      <c r="A21" s="148"/>
      <c r="B21" s="186"/>
      <c r="C21" s="186"/>
      <c r="D21" s="131"/>
      <c r="E21" s="131"/>
      <c r="F21" s="131"/>
      <c r="G21" s="186"/>
      <c r="H21" s="186"/>
      <c r="I21" s="186"/>
      <c r="J21" s="187"/>
    </row>
    <row r="22" spans="1:10" x14ac:dyDescent="0.2">
      <c r="A22" s="148"/>
      <c r="B22" s="166"/>
      <c r="C22" s="188"/>
      <c r="D22" s="199"/>
      <c r="E22" s="199"/>
      <c r="F22" s="199"/>
      <c r="G22" s="199"/>
      <c r="H22" s="188"/>
      <c r="I22" s="188"/>
      <c r="J22" s="189"/>
    </row>
    <row r="23" spans="1:10" ht="90.75" x14ac:dyDescent="1.2">
      <c r="A23" s="148"/>
      <c r="B23" s="131"/>
      <c r="C23" s="131"/>
      <c r="D23" s="190"/>
      <c r="E23" s="131"/>
      <c r="F23" s="131"/>
      <c r="G23" s="131"/>
      <c r="H23" s="131"/>
      <c r="I23" s="171"/>
      <c r="J23" s="149"/>
    </row>
    <row r="24" spans="1:10" x14ac:dyDescent="0.2">
      <c r="A24" s="148"/>
      <c r="B24" s="131"/>
      <c r="C24" s="131"/>
      <c r="D24" s="131"/>
      <c r="E24" s="131"/>
      <c r="F24" s="131"/>
      <c r="G24" s="132"/>
      <c r="H24" s="131"/>
      <c r="I24" s="131"/>
      <c r="J24" s="149"/>
    </row>
    <row r="25" spans="1:10" ht="13.5" thickBot="1" x14ac:dyDescent="0.25">
      <c r="A25" s="154"/>
      <c r="B25" s="155"/>
      <c r="C25" s="155"/>
      <c r="D25" s="155"/>
      <c r="E25" s="155"/>
      <c r="F25" s="155"/>
      <c r="G25" s="155"/>
      <c r="H25" s="155"/>
      <c r="I25" s="155"/>
      <c r="J25" s="156"/>
    </row>
    <row r="26" spans="1:10" x14ac:dyDescent="0.2">
      <c r="A26" s="1"/>
      <c r="B26" s="201"/>
      <c r="C26" s="201"/>
      <c r="D26" s="201"/>
      <c r="E26" s="201"/>
      <c r="F26" s="201"/>
      <c r="G26" s="201"/>
      <c r="H26" s="201"/>
      <c r="I26" s="201"/>
      <c r="J26" s="201"/>
    </row>
    <row r="27" spans="1:10" x14ac:dyDescent="0.2">
      <c r="A27" s="1"/>
      <c r="B27" s="201"/>
      <c r="C27" s="201"/>
      <c r="D27" s="201"/>
      <c r="E27" s="201"/>
      <c r="F27" s="201"/>
      <c r="G27" s="201"/>
      <c r="H27" s="201"/>
      <c r="I27" s="201"/>
      <c r="J27" s="201"/>
    </row>
    <row r="28" spans="1:10" x14ac:dyDescent="0.2">
      <c r="A28" s="1"/>
      <c r="B28" s="201"/>
      <c r="C28" s="201"/>
      <c r="D28" s="201"/>
      <c r="E28" s="201"/>
      <c r="F28" s="201"/>
      <c r="G28" s="201"/>
      <c r="H28" s="201"/>
      <c r="I28" s="201"/>
      <c r="J28" s="201"/>
    </row>
    <row r="29" spans="1:10" x14ac:dyDescent="0.2">
      <c r="A29" s="1"/>
      <c r="B29" s="201"/>
      <c r="C29" s="201"/>
      <c r="D29" s="201"/>
      <c r="E29" s="201"/>
      <c r="F29" s="201"/>
      <c r="G29" s="201"/>
      <c r="H29" s="201"/>
      <c r="I29" s="201"/>
      <c r="J29" s="201"/>
    </row>
    <row r="30" spans="1:10" x14ac:dyDescent="0.2">
      <c r="A30" s="1"/>
      <c r="B30" s="1"/>
      <c r="C30" s="1"/>
      <c r="D30" s="1"/>
      <c r="E30" s="1"/>
      <c r="F30" s="1"/>
      <c r="G30" s="1"/>
      <c r="H30" s="1"/>
      <c r="I30" s="1"/>
      <c r="J30" s="1"/>
    </row>
    <row r="31" spans="1:10" x14ac:dyDescent="0.2">
      <c r="A31" s="1"/>
      <c r="B31" s="1"/>
      <c r="C31" s="1"/>
      <c r="D31" s="1"/>
      <c r="E31" s="1"/>
      <c r="F31" s="1"/>
      <c r="G31" s="1"/>
      <c r="H31" s="1"/>
      <c r="I31" s="1"/>
      <c r="J31" s="1"/>
    </row>
    <row r="32" spans="1:10" x14ac:dyDescent="0.2">
      <c r="A32" s="1"/>
      <c r="B32" s="1"/>
      <c r="C32" s="1"/>
      <c r="D32" s="1"/>
      <c r="E32" s="1"/>
      <c r="F32" s="1"/>
      <c r="G32" s="1"/>
      <c r="H32" s="1"/>
      <c r="I32" s="1"/>
      <c r="J32" s="1"/>
    </row>
    <row r="33" spans="1:10" x14ac:dyDescent="0.2">
      <c r="A33" s="1"/>
      <c r="B33" s="1"/>
      <c r="C33" s="1"/>
      <c r="D33" s="1"/>
      <c r="E33" s="1"/>
      <c r="F33" s="1"/>
      <c r="G33" s="1"/>
      <c r="H33" s="1"/>
      <c r="I33" s="1"/>
      <c r="J33" s="1"/>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row r="42" spans="1:10" x14ac:dyDescent="0.2">
      <c r="A42" s="1"/>
      <c r="B42" s="1"/>
      <c r="C42" s="1"/>
      <c r="D42" s="1"/>
      <c r="E42" s="1"/>
      <c r="F42" s="1"/>
      <c r="G42" s="1"/>
      <c r="H42" s="1"/>
      <c r="I42" s="1"/>
      <c r="J42" s="1"/>
    </row>
    <row r="43" spans="1:10" x14ac:dyDescent="0.2">
      <c r="A43" s="1"/>
      <c r="B43" s="1"/>
      <c r="C43" s="1"/>
      <c r="D43" s="1"/>
      <c r="E43" s="1"/>
      <c r="F43" s="1"/>
      <c r="G43" s="1"/>
      <c r="H43" s="1"/>
      <c r="I43" s="1"/>
      <c r="J43" s="1"/>
    </row>
    <row r="44" spans="1:10" x14ac:dyDescent="0.2">
      <c r="A44" s="1"/>
      <c r="B44" s="1"/>
      <c r="C44" s="1"/>
      <c r="D44" s="1"/>
      <c r="E44" s="1"/>
      <c r="F44" s="1"/>
      <c r="G44" s="1"/>
      <c r="H44" s="1"/>
      <c r="I44" s="1"/>
      <c r="J44" s="1"/>
    </row>
    <row r="45" spans="1:10" x14ac:dyDescent="0.2">
      <c r="A45" s="1"/>
      <c r="B45" s="1"/>
      <c r="C45" s="1"/>
      <c r="D45" s="1"/>
      <c r="E45" s="1"/>
      <c r="F45" s="1"/>
      <c r="G45" s="1"/>
      <c r="H45" s="1"/>
      <c r="I45" s="1"/>
      <c r="J45" s="1"/>
    </row>
    <row r="46" spans="1:10" x14ac:dyDescent="0.2">
      <c r="A46" s="1"/>
      <c r="B46" s="1"/>
      <c r="C46" s="1"/>
      <c r="D46" s="1"/>
      <c r="E46" s="1"/>
      <c r="F46" s="1"/>
      <c r="G46" s="1"/>
      <c r="H46" s="1"/>
      <c r="I46" s="1"/>
      <c r="J46" s="1"/>
    </row>
    <row r="47" spans="1:10" x14ac:dyDescent="0.2">
      <c r="A47" s="1"/>
      <c r="B47" s="1"/>
      <c r="C47" s="1"/>
      <c r="D47" s="1"/>
      <c r="E47" s="1"/>
      <c r="F47" s="1"/>
      <c r="G47" s="1"/>
      <c r="H47" s="1"/>
      <c r="I47" s="1"/>
      <c r="J47" s="1"/>
    </row>
    <row r="48" spans="1:10" x14ac:dyDescent="0.2">
      <c r="A48" s="1"/>
      <c r="B48" s="1"/>
      <c r="C48" s="1"/>
      <c r="D48" s="1"/>
      <c r="E48" s="1"/>
      <c r="F48" s="1"/>
      <c r="G48" s="1"/>
      <c r="H48" s="1"/>
      <c r="I48" s="1"/>
      <c r="J48" s="1"/>
    </row>
    <row r="49" spans="1:10" x14ac:dyDescent="0.2">
      <c r="A49" s="1"/>
      <c r="B49" s="1"/>
      <c r="C49" s="1"/>
      <c r="D49" s="1"/>
      <c r="E49" s="1"/>
      <c r="F49" s="1"/>
      <c r="G49" s="1"/>
      <c r="H49" s="1"/>
      <c r="I49" s="1"/>
      <c r="J49" s="1"/>
    </row>
    <row r="50" spans="1:10" x14ac:dyDescent="0.2">
      <c r="A50" s="1"/>
      <c r="B50" s="1"/>
      <c r="C50" s="1"/>
      <c r="D50" s="1"/>
      <c r="E50" s="1"/>
      <c r="F50" s="1"/>
      <c r="G50" s="1"/>
      <c r="H50" s="1"/>
      <c r="I50" s="1"/>
      <c r="J50" s="1"/>
    </row>
    <row r="51" spans="1:10" x14ac:dyDescent="0.2">
      <c r="A51" s="1"/>
      <c r="B51" s="1"/>
      <c r="C51" s="1"/>
      <c r="D51" s="1"/>
      <c r="E51" s="1"/>
      <c r="F51" s="1"/>
      <c r="G51" s="1"/>
      <c r="H51" s="1"/>
      <c r="I51" s="1"/>
      <c r="J51" s="1"/>
    </row>
    <row r="52" spans="1:10" x14ac:dyDescent="0.2">
      <c r="A52" s="1"/>
      <c r="B52" s="1"/>
      <c r="C52" s="1"/>
      <c r="D52" s="1"/>
      <c r="E52" s="1"/>
      <c r="F52" s="1"/>
      <c r="G52" s="1"/>
      <c r="H52" s="1"/>
      <c r="I52" s="1"/>
      <c r="J52" s="1"/>
    </row>
    <row r="53" spans="1:10" x14ac:dyDescent="0.2">
      <c r="A53" s="1"/>
      <c r="B53" s="1"/>
      <c r="C53" s="1"/>
      <c r="D53" s="1"/>
      <c r="E53" s="1"/>
      <c r="F53" s="1"/>
      <c r="G53" s="1"/>
      <c r="H53" s="1"/>
      <c r="I53" s="1"/>
      <c r="J53" s="1"/>
    </row>
    <row r="54" spans="1:10" x14ac:dyDescent="0.2">
      <c r="A54" s="1"/>
      <c r="B54" s="1"/>
      <c r="C54" s="1"/>
      <c r="D54" s="1"/>
      <c r="E54" s="1"/>
      <c r="F54" s="1"/>
      <c r="G54" s="1"/>
      <c r="H54" s="1"/>
      <c r="I54" s="1"/>
      <c r="J54" s="1"/>
    </row>
    <row r="55" spans="1:10" x14ac:dyDescent="0.2">
      <c r="A55" s="1"/>
      <c r="B55" s="1"/>
      <c r="C55" s="1"/>
      <c r="D55" s="1"/>
      <c r="E55" s="1"/>
      <c r="F55" s="1"/>
      <c r="G55" s="1"/>
      <c r="H55" s="1"/>
      <c r="I55" s="1"/>
      <c r="J55" s="1"/>
    </row>
    <row r="56" spans="1:10" x14ac:dyDescent="0.2">
      <c r="A56" s="1"/>
      <c r="B56" s="1"/>
      <c r="C56" s="1"/>
      <c r="D56" s="1"/>
      <c r="E56" s="1"/>
      <c r="F56" s="1"/>
      <c r="G56" s="1"/>
      <c r="H56" s="1"/>
      <c r="I56" s="1"/>
      <c r="J56" s="1"/>
    </row>
    <row r="57" spans="1:10" x14ac:dyDescent="0.2">
      <c r="A57" s="1"/>
      <c r="B57" s="1"/>
      <c r="C57" s="1"/>
      <c r="D57" s="1"/>
      <c r="E57" s="1"/>
      <c r="F57" s="1"/>
      <c r="G57" s="1"/>
      <c r="H57" s="1"/>
      <c r="I57" s="1"/>
      <c r="J57" s="1"/>
    </row>
  </sheetData>
  <sheetProtection algorithmName="SHA-512" hashValue="7FbZ69Az7JpjhTEj2CHMC08JjXe+wzQSWBZTeUTpDQjz1dTkimZopOuFNArA8Qm+Uf8N1XW7LRDWhwwTCPOahg==" saltValue="5z59ZvY3lj81MjpgsGinTQ==" spinCount="100000" sheet="1" objects="1" scenarios="1"/>
  <mergeCells count="9">
    <mergeCell ref="I1:J1"/>
    <mergeCell ref="B8:J9"/>
    <mergeCell ref="A2:J2"/>
    <mergeCell ref="B6:I6"/>
    <mergeCell ref="B26:J29"/>
    <mergeCell ref="B11:J12"/>
    <mergeCell ref="B14:J16"/>
    <mergeCell ref="B17:J17"/>
    <mergeCell ref="D22:G22"/>
  </mergeCells>
  <phoneticPr fontId="1" type="noConversion"/>
  <pageMargins left="0.75" right="0.75" top="1" bottom="1" header="0.5" footer="0.5"/>
  <pageSetup paperSize="9" orientation="portrait" r:id="rId1"/>
  <headerFooter alignWithMargins="0">
    <oddFooter>&amp;RV1.3</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56"/>
  <sheetViews>
    <sheetView showRowColHeaders="0" zoomScaleNormal="100" workbookViewId="0">
      <selection activeCell="F4" sqref="F4:G4"/>
    </sheetView>
  </sheetViews>
  <sheetFormatPr defaultRowHeight="12.75" x14ac:dyDescent="0.2"/>
  <cols>
    <col min="1" max="1" width="2.85546875" customWidth="1"/>
    <col min="6" max="6" width="8.140625" customWidth="1"/>
    <col min="7" max="7" width="10" customWidth="1"/>
    <col min="8" max="8" width="9" customWidth="1"/>
    <col min="9" max="9" width="13.5703125" customWidth="1"/>
    <col min="10" max="10" width="4.42578125" customWidth="1"/>
    <col min="11" max="11" width="8.85546875" customWidth="1"/>
    <col min="12" max="12" width="15.140625" hidden="1" customWidth="1"/>
    <col min="13" max="14" width="8.85546875" hidden="1" customWidth="1"/>
    <col min="15" max="15" width="12.85546875" hidden="1" customWidth="1"/>
    <col min="16" max="19" width="8.85546875" hidden="1" customWidth="1"/>
  </cols>
  <sheetData>
    <row r="1" spans="1:24" x14ac:dyDescent="0.2">
      <c r="A1" s="144"/>
      <c r="B1" s="145"/>
      <c r="C1" s="145"/>
      <c r="D1" s="145"/>
      <c r="E1" s="146"/>
      <c r="F1" s="146"/>
      <c r="G1" s="145"/>
      <c r="H1" s="145"/>
      <c r="I1" s="145"/>
      <c r="J1" s="147"/>
      <c r="K1" s="63"/>
      <c r="L1" s="63"/>
      <c r="M1" s="63"/>
      <c r="N1" s="63"/>
      <c r="O1" s="63"/>
      <c r="P1" s="63"/>
      <c r="Q1" s="63"/>
      <c r="R1" s="63"/>
      <c r="S1" s="63"/>
    </row>
    <row r="2" spans="1:24" x14ac:dyDescent="0.2">
      <c r="A2" s="217" t="s">
        <v>77</v>
      </c>
      <c r="B2" s="218"/>
      <c r="C2" s="218"/>
      <c r="D2" s="218"/>
      <c r="E2" s="218"/>
      <c r="F2" s="218"/>
      <c r="G2" s="218"/>
      <c r="H2" s="218"/>
      <c r="I2" s="218"/>
      <c r="J2" s="219"/>
      <c r="K2" s="63"/>
      <c r="L2" s="63"/>
      <c r="M2" s="63"/>
      <c r="N2" s="63"/>
      <c r="O2" s="63"/>
      <c r="P2" s="63"/>
      <c r="Q2" s="63"/>
      <c r="R2" s="63"/>
      <c r="S2" s="63"/>
    </row>
    <row r="3" spans="1:24" x14ac:dyDescent="0.2">
      <c r="A3" s="148"/>
      <c r="B3" s="131"/>
      <c r="C3" s="131"/>
      <c r="D3" s="131"/>
      <c r="E3" s="131"/>
      <c r="F3" s="131"/>
      <c r="G3" s="131"/>
      <c r="H3" s="131"/>
      <c r="I3" s="131"/>
      <c r="J3" s="149"/>
      <c r="K3" s="63"/>
      <c r="L3" s="63"/>
      <c r="M3" s="63"/>
      <c r="N3" s="63"/>
      <c r="O3" s="63"/>
      <c r="P3" s="63"/>
      <c r="Q3" s="63"/>
      <c r="R3" s="63"/>
      <c r="S3" s="63"/>
    </row>
    <row r="4" spans="1:24" x14ac:dyDescent="0.2">
      <c r="A4" s="148"/>
      <c r="B4" s="224" t="s">
        <v>204</v>
      </c>
      <c r="C4" s="211"/>
      <c r="D4" s="211"/>
      <c r="E4" s="211"/>
      <c r="F4" s="206"/>
      <c r="G4" s="208"/>
      <c r="H4" s="141" t="s">
        <v>1</v>
      </c>
      <c r="I4" s="98"/>
      <c r="J4" s="149"/>
      <c r="K4" s="63"/>
      <c r="L4" s="63"/>
      <c r="M4" s="63"/>
      <c r="N4" s="63"/>
      <c r="O4" s="63"/>
      <c r="P4" s="63"/>
      <c r="Q4" s="63"/>
      <c r="R4" s="63"/>
      <c r="S4" s="63"/>
    </row>
    <row r="5" spans="1:24" x14ac:dyDescent="0.2">
      <c r="A5" s="148"/>
      <c r="B5" s="142" t="s">
        <v>6</v>
      </c>
      <c r="C5" s="142"/>
      <c r="D5" s="206"/>
      <c r="E5" s="207"/>
      <c r="F5" s="207"/>
      <c r="G5" s="208"/>
      <c r="H5" s="141"/>
      <c r="I5" s="141"/>
      <c r="J5" s="149"/>
      <c r="K5" s="63"/>
      <c r="L5" s="63"/>
      <c r="M5" s="63"/>
      <c r="N5" s="63"/>
      <c r="O5" s="63"/>
      <c r="P5" s="63"/>
      <c r="Q5" s="63"/>
      <c r="R5" s="63"/>
      <c r="S5" s="63"/>
    </row>
    <row r="6" spans="1:24" x14ac:dyDescent="0.2">
      <c r="A6" s="148"/>
      <c r="B6" s="141" t="s">
        <v>2</v>
      </c>
      <c r="C6" s="206"/>
      <c r="D6" s="207"/>
      <c r="E6" s="207"/>
      <c r="F6" s="207"/>
      <c r="G6" s="208"/>
      <c r="H6" s="228" t="s">
        <v>7</v>
      </c>
      <c r="I6" s="229"/>
      <c r="J6" s="149"/>
      <c r="K6" s="63"/>
      <c r="L6" s="63"/>
      <c r="M6" s="63"/>
      <c r="N6" s="63"/>
      <c r="O6" s="63"/>
      <c r="P6" s="63"/>
      <c r="Q6" s="63"/>
      <c r="R6" s="63"/>
      <c r="S6" s="63"/>
    </row>
    <row r="7" spans="1:24" x14ac:dyDescent="0.2">
      <c r="A7" s="148"/>
      <c r="B7" s="206"/>
      <c r="C7" s="207"/>
      <c r="D7" s="207"/>
      <c r="E7" s="207"/>
      <c r="F7" s="207"/>
      <c r="G7" s="208"/>
      <c r="H7" s="213"/>
      <c r="I7" s="208"/>
      <c r="J7" s="149"/>
      <c r="K7" s="63"/>
      <c r="L7" s="63"/>
      <c r="M7" s="63"/>
      <c r="N7" s="63"/>
      <c r="O7" s="63"/>
      <c r="P7" s="63"/>
      <c r="Q7" s="63"/>
      <c r="R7" s="63"/>
      <c r="S7" s="63"/>
    </row>
    <row r="8" spans="1:24" x14ac:dyDescent="0.2">
      <c r="A8" s="148"/>
      <c r="B8" s="131"/>
      <c r="C8" s="131"/>
      <c r="D8" s="131"/>
      <c r="E8" s="131"/>
      <c r="F8" s="131"/>
      <c r="G8" s="131"/>
      <c r="H8" s="131"/>
      <c r="I8" s="131"/>
      <c r="J8" s="149"/>
      <c r="K8" s="63"/>
      <c r="L8" s="63"/>
      <c r="M8" s="63"/>
      <c r="N8" s="63"/>
      <c r="O8" s="63"/>
      <c r="P8" s="63"/>
      <c r="Q8" s="63"/>
      <c r="R8" s="63"/>
      <c r="S8" s="63"/>
    </row>
    <row r="9" spans="1:24" x14ac:dyDescent="0.2">
      <c r="A9" s="148"/>
      <c r="B9" s="131"/>
      <c r="C9" s="131"/>
      <c r="D9" s="131"/>
      <c r="E9" s="131"/>
      <c r="F9" s="131"/>
      <c r="G9" s="131"/>
      <c r="H9" s="131"/>
      <c r="I9" s="131"/>
      <c r="J9" s="149"/>
      <c r="K9" s="63"/>
      <c r="L9" s="63"/>
      <c r="M9" s="63"/>
      <c r="N9" s="63"/>
      <c r="O9" s="63"/>
      <c r="P9" s="63"/>
      <c r="Q9" s="63"/>
      <c r="R9" s="63"/>
      <c r="S9" s="63"/>
    </row>
    <row r="10" spans="1:24" x14ac:dyDescent="0.2">
      <c r="A10" s="148"/>
      <c r="B10" s="211" t="s">
        <v>13</v>
      </c>
      <c r="C10" s="211"/>
      <c r="D10" s="211"/>
      <c r="E10" s="211"/>
      <c r="F10" s="212" t="str">
        <f>INDEX(N11:N12,N13)</f>
        <v>Built New Instrument</v>
      </c>
      <c r="G10" s="212"/>
      <c r="H10" s="212"/>
      <c r="I10" s="212"/>
      <c r="J10" s="149"/>
      <c r="K10" s="63"/>
      <c r="L10" s="63"/>
      <c r="M10" s="63"/>
      <c r="N10" s="64" t="s">
        <v>16</v>
      </c>
      <c r="O10" s="63"/>
      <c r="P10" s="63"/>
      <c r="Q10" s="63"/>
      <c r="R10" s="63"/>
      <c r="S10" s="63"/>
    </row>
    <row r="11" spans="1:24" ht="12.6" customHeight="1" x14ac:dyDescent="0.2">
      <c r="A11" s="148"/>
      <c r="B11" s="211" t="s">
        <v>4</v>
      </c>
      <c r="C11" s="211"/>
      <c r="D11" s="211"/>
      <c r="E11" s="211"/>
      <c r="F11" s="212" t="str">
        <f>INDEX(N16:N19,N20)</f>
        <v>Weighbridge</v>
      </c>
      <c r="G11" s="212"/>
      <c r="H11" s="212"/>
      <c r="I11" s="212"/>
      <c r="J11" s="149"/>
      <c r="K11" s="63"/>
      <c r="L11" s="63"/>
      <c r="M11" s="63"/>
      <c r="N11" s="63" t="s">
        <v>14</v>
      </c>
      <c r="O11" s="63"/>
      <c r="P11" s="63"/>
      <c r="Q11" s="63"/>
      <c r="R11" s="63"/>
      <c r="S11" s="63"/>
    </row>
    <row r="12" spans="1:24" ht="16.7" customHeight="1" x14ac:dyDescent="0.2">
      <c r="A12" s="148"/>
      <c r="B12" s="211" t="s">
        <v>93</v>
      </c>
      <c r="C12" s="211"/>
      <c r="D12" s="211"/>
      <c r="E12" s="211"/>
      <c r="F12" s="140" t="str">
        <f>INDEX(M23:M24,M25)</f>
        <v>NO</v>
      </c>
      <c r="G12" s="232"/>
      <c r="H12" s="233"/>
      <c r="I12" s="234"/>
      <c r="J12" s="149"/>
      <c r="K12" s="63"/>
      <c r="L12" s="63"/>
      <c r="M12" s="63"/>
      <c r="N12" s="63" t="s">
        <v>15</v>
      </c>
      <c r="O12" s="63"/>
      <c r="P12" s="63"/>
      <c r="Q12" s="63"/>
      <c r="R12" s="63"/>
      <c r="S12" s="63"/>
    </row>
    <row r="13" spans="1:24" x14ac:dyDescent="0.2">
      <c r="A13" s="148"/>
      <c r="B13" s="211" t="s">
        <v>5</v>
      </c>
      <c r="C13" s="211"/>
      <c r="D13" s="211"/>
      <c r="E13" s="211"/>
      <c r="F13" s="206"/>
      <c r="G13" s="207"/>
      <c r="H13" s="226" t="str">
        <f>IF(M25=1,"Fill this field","Do not Fill this field")</f>
        <v>Do not Fill this field</v>
      </c>
      <c r="I13" s="227"/>
      <c r="J13" s="149"/>
      <c r="K13" s="63"/>
      <c r="L13" s="63"/>
      <c r="M13" s="63"/>
      <c r="N13" s="60">
        <v>1</v>
      </c>
      <c r="O13" s="63"/>
      <c r="P13" s="63"/>
      <c r="Q13" s="63"/>
      <c r="R13" s="63"/>
      <c r="S13" s="63"/>
      <c r="T13" s="2" t="s">
        <v>128</v>
      </c>
    </row>
    <row r="14" spans="1:24" x14ac:dyDescent="0.2">
      <c r="A14" s="148"/>
      <c r="B14" s="225"/>
      <c r="C14" s="211"/>
      <c r="D14" s="211"/>
      <c r="E14" s="211"/>
      <c r="F14" s="206"/>
      <c r="G14" s="207"/>
      <c r="H14" s="214"/>
      <c r="I14" s="215"/>
      <c r="J14" s="149"/>
      <c r="K14" s="63"/>
      <c r="L14" s="63"/>
      <c r="M14" s="63"/>
      <c r="N14" s="63"/>
      <c r="O14" s="63"/>
      <c r="P14" s="63"/>
      <c r="Q14" s="63"/>
      <c r="R14" s="63"/>
      <c r="S14" s="63"/>
      <c r="T14" s="111" t="s">
        <v>129</v>
      </c>
      <c r="U14" s="112"/>
      <c r="V14" s="112"/>
      <c r="W14" s="112"/>
      <c r="X14" s="113"/>
    </row>
    <row r="15" spans="1:24" ht="16.350000000000001" customHeight="1" x14ac:dyDescent="0.2">
      <c r="A15" s="148"/>
      <c r="B15" s="230" t="s">
        <v>28</v>
      </c>
      <c r="C15" s="231"/>
      <c r="D15" s="231"/>
      <c r="E15" s="231"/>
      <c r="F15" s="127"/>
      <c r="G15" s="137" t="s">
        <v>29</v>
      </c>
      <c r="H15" s="138"/>
      <c r="I15" s="139"/>
      <c r="J15" s="149"/>
      <c r="K15" s="63"/>
      <c r="L15" s="63"/>
      <c r="M15" s="63"/>
      <c r="N15" s="64" t="s">
        <v>17</v>
      </c>
      <c r="O15" s="63"/>
      <c r="P15" s="63"/>
      <c r="Q15" s="63"/>
      <c r="R15" s="63"/>
      <c r="S15" s="63"/>
      <c r="T15" s="114" t="s">
        <v>130</v>
      </c>
      <c r="U15" s="115"/>
      <c r="V15" s="115"/>
      <c r="W15" s="115"/>
      <c r="X15" s="116"/>
    </row>
    <row r="16" spans="1:24" ht="18" customHeight="1" x14ac:dyDescent="0.2">
      <c r="A16" s="148"/>
      <c r="B16" s="225" t="s">
        <v>83</v>
      </c>
      <c r="C16" s="211"/>
      <c r="D16" s="211"/>
      <c r="E16" s="211"/>
      <c r="F16" s="212" t="str">
        <f>INDEX(L23:L25,L26)</f>
        <v>Single-Interval or Single-Range</v>
      </c>
      <c r="G16" s="212"/>
      <c r="H16" s="212"/>
      <c r="I16" s="212"/>
      <c r="J16" s="149"/>
      <c r="K16" s="63"/>
      <c r="L16" s="63"/>
      <c r="M16" s="63"/>
      <c r="N16" s="63" t="s">
        <v>18</v>
      </c>
      <c r="O16" s="63"/>
      <c r="P16" s="63"/>
      <c r="Q16" s="63"/>
      <c r="R16" s="63"/>
      <c r="S16" s="63"/>
    </row>
    <row r="17" spans="1:28" ht="16.5" customHeight="1" thickBot="1" x14ac:dyDescent="0.25">
      <c r="A17" s="148"/>
      <c r="B17" s="136" t="s">
        <v>102</v>
      </c>
      <c r="C17" s="134"/>
      <c r="D17" s="134"/>
      <c r="E17" s="134"/>
      <c r="F17" s="96"/>
      <c r="G17" s="133" t="s">
        <v>29</v>
      </c>
      <c r="H17" s="134"/>
      <c r="I17" s="135"/>
      <c r="J17" s="149"/>
      <c r="K17" s="63"/>
      <c r="L17" s="63"/>
      <c r="M17" s="63"/>
      <c r="N17" s="63" t="s">
        <v>19</v>
      </c>
      <c r="O17" s="63"/>
      <c r="P17" s="63"/>
      <c r="Q17" s="63"/>
      <c r="R17" s="63"/>
      <c r="S17" s="63"/>
      <c r="T17" s="2" t="s">
        <v>110</v>
      </c>
    </row>
    <row r="18" spans="1:28" ht="17.25" customHeight="1" x14ac:dyDescent="0.2">
      <c r="A18" s="148"/>
      <c r="B18" s="132"/>
      <c r="C18" s="131"/>
      <c r="D18" s="131"/>
      <c r="E18" s="131"/>
      <c r="F18" s="131"/>
      <c r="G18" s="131"/>
      <c r="H18" s="131"/>
      <c r="I18" s="131"/>
      <c r="J18" s="149"/>
      <c r="K18" s="63"/>
      <c r="L18" s="63"/>
      <c r="M18" s="63"/>
      <c r="N18" s="63" t="s">
        <v>20</v>
      </c>
      <c r="O18" s="63"/>
      <c r="P18" s="63"/>
      <c r="Q18" s="63"/>
      <c r="R18" s="63"/>
      <c r="S18" s="63"/>
      <c r="T18" s="99" t="s">
        <v>103</v>
      </c>
      <c r="U18" s="100"/>
      <c r="V18" s="100"/>
      <c r="W18" s="100"/>
      <c r="X18" s="100"/>
      <c r="Y18" s="100"/>
      <c r="Z18" s="100"/>
      <c r="AA18" s="100"/>
      <c r="AB18" s="101"/>
    </row>
    <row r="19" spans="1:28" x14ac:dyDescent="0.2">
      <c r="A19" s="148"/>
      <c r="B19" s="131"/>
      <c r="C19" s="131"/>
      <c r="D19" s="210" t="s">
        <v>76</v>
      </c>
      <c r="E19" s="210"/>
      <c r="F19" s="210"/>
      <c r="G19" s="210"/>
      <c r="H19" s="131"/>
      <c r="I19" s="131"/>
      <c r="J19" s="149"/>
      <c r="K19" s="63"/>
      <c r="L19" s="63"/>
      <c r="M19" s="63"/>
      <c r="N19" s="63" t="s">
        <v>21</v>
      </c>
      <c r="O19" s="63"/>
      <c r="P19" s="63"/>
      <c r="Q19" s="63"/>
      <c r="R19" s="63"/>
      <c r="S19" s="63"/>
      <c r="T19" s="102"/>
      <c r="U19" s="103" t="s">
        <v>104</v>
      </c>
      <c r="V19" s="103"/>
      <c r="W19" s="103"/>
      <c r="X19" s="103"/>
      <c r="Y19" s="103"/>
      <c r="Z19" s="103"/>
      <c r="AA19" s="103"/>
      <c r="AB19" s="104"/>
    </row>
    <row r="20" spans="1:28" ht="13.5" thickBot="1" x14ac:dyDescent="0.25">
      <c r="A20" s="148"/>
      <c r="B20" s="131"/>
      <c r="C20" s="131"/>
      <c r="D20" s="131"/>
      <c r="E20" s="131"/>
      <c r="F20" s="131"/>
      <c r="G20" s="131"/>
      <c r="H20" s="131"/>
      <c r="I20" s="131"/>
      <c r="J20" s="149"/>
      <c r="K20" s="63"/>
      <c r="L20" s="63"/>
      <c r="M20" s="63"/>
      <c r="N20" s="60">
        <v>1</v>
      </c>
      <c r="O20" s="63"/>
      <c r="P20" s="63"/>
      <c r="Q20" s="63"/>
      <c r="R20" s="63"/>
      <c r="S20" s="63"/>
      <c r="T20" s="105"/>
      <c r="U20" s="106" t="s">
        <v>105</v>
      </c>
      <c r="V20" s="106"/>
      <c r="W20" s="106"/>
      <c r="X20" s="106"/>
      <c r="Y20" s="106"/>
      <c r="Z20" s="106"/>
      <c r="AA20" s="106"/>
      <c r="AB20" s="107"/>
    </row>
    <row r="21" spans="1:28" x14ac:dyDescent="0.2">
      <c r="A21" s="148"/>
      <c r="B21" s="131"/>
      <c r="C21" s="131"/>
      <c r="D21" s="131"/>
      <c r="E21" s="131"/>
      <c r="F21" s="131"/>
      <c r="G21" s="131"/>
      <c r="H21" s="131"/>
      <c r="I21" s="131"/>
      <c r="J21" s="149"/>
      <c r="K21" s="63"/>
      <c r="L21" s="63"/>
      <c r="M21" s="63"/>
      <c r="N21" s="63"/>
      <c r="O21" s="63"/>
      <c r="P21" s="63"/>
      <c r="Q21" s="63"/>
      <c r="R21" s="63"/>
      <c r="S21" s="63"/>
      <c r="T21" s="99" t="s">
        <v>106</v>
      </c>
      <c r="U21" s="100"/>
      <c r="V21" s="100"/>
      <c r="W21" s="100"/>
      <c r="X21" s="100"/>
      <c r="Y21" s="100"/>
      <c r="Z21" s="100"/>
      <c r="AA21" s="100"/>
      <c r="AB21" s="101"/>
    </row>
    <row r="22" spans="1:28" ht="13.5" thickBot="1" x14ac:dyDescent="0.25">
      <c r="A22" s="150"/>
      <c r="B22" s="216" t="str">
        <f>IF(L26=1,"FILL THIS SECTION:  Single-Interval or Single-Range","STOP - DO NOT FILL THIS SECTION")</f>
        <v>FILL THIS SECTION:  Single-Interval or Single-Range</v>
      </c>
      <c r="C22" s="216"/>
      <c r="D22" s="216"/>
      <c r="E22" s="216"/>
      <c r="F22" s="216"/>
      <c r="G22" s="216"/>
      <c r="H22" s="14" t="s">
        <v>25</v>
      </c>
      <c r="I22" s="13"/>
      <c r="J22" s="151"/>
      <c r="K22" s="63"/>
      <c r="L22" s="64" t="s">
        <v>81</v>
      </c>
      <c r="M22" s="64" t="s">
        <v>22</v>
      </c>
      <c r="N22" s="63"/>
      <c r="O22" s="63"/>
      <c r="P22" s="63"/>
      <c r="Q22" s="63"/>
      <c r="R22" s="63"/>
      <c r="S22" s="63"/>
      <c r="T22" s="105"/>
      <c r="U22" s="106" t="s">
        <v>107</v>
      </c>
      <c r="V22" s="106"/>
      <c r="W22" s="106"/>
      <c r="X22" s="106"/>
      <c r="Y22" s="106"/>
      <c r="Z22" s="106"/>
      <c r="AA22" s="106"/>
      <c r="AB22" s="107"/>
    </row>
    <row r="23" spans="1:28" x14ac:dyDescent="0.2">
      <c r="A23" s="150"/>
      <c r="B23" s="209" t="s">
        <v>11</v>
      </c>
      <c r="C23" s="209"/>
      <c r="D23" s="221"/>
      <c r="E23" s="222"/>
      <c r="F23" s="7" t="s">
        <v>12</v>
      </c>
      <c r="G23" s="7"/>
      <c r="H23" s="237" t="str">
        <f>IF(D25="","",D25/I25)</f>
        <v/>
      </c>
      <c r="I23" s="238"/>
      <c r="J23" s="151"/>
      <c r="K23" s="63"/>
      <c r="L23" s="65" t="s">
        <v>84</v>
      </c>
      <c r="M23" s="60" t="s">
        <v>44</v>
      </c>
      <c r="N23" s="63"/>
      <c r="O23" s="63"/>
      <c r="P23" s="63"/>
      <c r="Q23" s="63"/>
      <c r="R23" s="63"/>
      <c r="S23" s="63"/>
      <c r="T23" s="99" t="s">
        <v>108</v>
      </c>
      <c r="U23" s="100"/>
      <c r="V23" s="100"/>
      <c r="W23" s="100"/>
      <c r="X23" s="100"/>
      <c r="Y23" s="100"/>
      <c r="Z23" s="100"/>
      <c r="AA23" s="100"/>
      <c r="AB23" s="101"/>
    </row>
    <row r="24" spans="1:28" ht="13.5" thickBot="1" x14ac:dyDescent="0.25">
      <c r="A24" s="150"/>
      <c r="B24" s="209" t="s">
        <v>8</v>
      </c>
      <c r="C24" s="209"/>
      <c r="D24" s="223"/>
      <c r="E24" s="222"/>
      <c r="F24" s="7" t="s">
        <v>9</v>
      </c>
      <c r="G24" s="239"/>
      <c r="H24" s="239"/>
      <c r="I24" s="239"/>
      <c r="J24" s="151"/>
      <c r="K24" s="63"/>
      <c r="L24" s="65" t="s">
        <v>85</v>
      </c>
      <c r="M24" s="63" t="s">
        <v>45</v>
      </c>
      <c r="N24" s="63"/>
      <c r="O24" s="63"/>
      <c r="P24" s="63"/>
      <c r="Q24" s="63"/>
      <c r="R24" s="63"/>
      <c r="S24" s="63"/>
      <c r="T24" s="105"/>
      <c r="U24" s="106" t="s">
        <v>109</v>
      </c>
      <c r="V24" s="106"/>
      <c r="W24" s="106"/>
      <c r="X24" s="106"/>
      <c r="Y24" s="106"/>
      <c r="Z24" s="106"/>
      <c r="AA24" s="106"/>
      <c r="AB24" s="107"/>
    </row>
    <row r="25" spans="1:28" ht="15.75" x14ac:dyDescent="0.3">
      <c r="A25" s="150"/>
      <c r="B25" s="209" t="s">
        <v>23</v>
      </c>
      <c r="C25" s="209"/>
      <c r="D25" s="126"/>
      <c r="E25" s="8" t="s">
        <v>30</v>
      </c>
      <c r="F25" s="209" t="s">
        <v>24</v>
      </c>
      <c r="G25" s="209"/>
      <c r="H25" s="209"/>
      <c r="I25" s="85"/>
      <c r="J25" s="151"/>
      <c r="K25" s="63"/>
      <c r="L25" s="65" t="s">
        <v>86</v>
      </c>
      <c r="M25" s="60">
        <v>2</v>
      </c>
      <c r="N25" s="63"/>
      <c r="O25" s="63"/>
      <c r="P25" s="63"/>
      <c r="Q25" s="63"/>
      <c r="R25" s="63"/>
      <c r="S25" s="63"/>
      <c r="T25" s="108" t="s">
        <v>178</v>
      </c>
      <c r="U25" s="100"/>
      <c r="V25" s="100"/>
      <c r="W25" s="100"/>
      <c r="X25" s="100"/>
      <c r="Y25" s="100"/>
      <c r="Z25" s="100"/>
      <c r="AA25" s="100"/>
      <c r="AB25" s="101"/>
    </row>
    <row r="26" spans="1:28" ht="16.5" thickBot="1" x14ac:dyDescent="0.35">
      <c r="A26" s="150"/>
      <c r="B26" s="209" t="s">
        <v>3</v>
      </c>
      <c r="C26" s="209"/>
      <c r="D26" s="126"/>
      <c r="E26" s="8" t="s">
        <v>30</v>
      </c>
      <c r="F26" s="209" t="s">
        <v>10</v>
      </c>
      <c r="G26" s="209"/>
      <c r="H26" s="239"/>
      <c r="I26" s="239"/>
      <c r="J26" s="151"/>
      <c r="K26" s="63"/>
      <c r="L26" s="60">
        <v>1</v>
      </c>
      <c r="M26" s="63"/>
      <c r="N26" s="63"/>
      <c r="O26" s="63"/>
      <c r="P26" s="63"/>
      <c r="Q26" s="63"/>
      <c r="R26" s="63"/>
      <c r="S26" s="63"/>
      <c r="T26" s="109" t="s">
        <v>179</v>
      </c>
      <c r="U26" s="110"/>
      <c r="V26" s="106"/>
      <c r="W26" s="106"/>
      <c r="X26" s="106"/>
      <c r="Y26" s="106"/>
      <c r="Z26" s="106"/>
      <c r="AA26" s="106"/>
      <c r="AB26" s="107"/>
    </row>
    <row r="27" spans="1:28" x14ac:dyDescent="0.2">
      <c r="A27" s="150"/>
      <c r="B27" s="242" t="s">
        <v>69</v>
      </c>
      <c r="C27" s="243"/>
      <c r="D27" s="244"/>
      <c r="E27" s="85"/>
      <c r="F27" s="9" t="s">
        <v>30</v>
      </c>
      <c r="G27" s="13"/>
      <c r="H27" s="13"/>
      <c r="I27" s="13"/>
      <c r="J27" s="151"/>
      <c r="K27" s="63"/>
      <c r="L27" s="63"/>
      <c r="M27" s="63"/>
      <c r="N27" s="63"/>
      <c r="O27" s="86" t="s">
        <v>174</v>
      </c>
      <c r="P27" s="63">
        <f>IF(AND($E$27="",$E$39=""),"",IF($E$27="",$E$39,$E$27))</f>
        <v>2</v>
      </c>
      <c r="Q27" s="63"/>
      <c r="R27" s="63"/>
      <c r="S27" s="63"/>
    </row>
    <row r="28" spans="1:28" x14ac:dyDescent="0.2">
      <c r="A28" s="148"/>
      <c r="B28" s="131"/>
      <c r="C28" s="131"/>
      <c r="D28" s="131"/>
      <c r="E28" s="131"/>
      <c r="F28" s="131"/>
      <c r="G28" s="131"/>
      <c r="H28" s="131"/>
      <c r="I28" s="131"/>
      <c r="J28" s="149"/>
      <c r="K28" s="63"/>
      <c r="L28" s="63"/>
      <c r="M28" s="63"/>
      <c r="N28" s="63"/>
      <c r="O28" s="86" t="s">
        <v>173</v>
      </c>
      <c r="P28" s="63" t="str">
        <f>IF($F$17="","",IF($L$26=1,($D$25*$F$17/100),($M$35*$F$17/100)))</f>
        <v/>
      </c>
      <c r="Q28" s="63"/>
      <c r="R28" s="63"/>
      <c r="S28" s="63"/>
    </row>
    <row r="29" spans="1:28" x14ac:dyDescent="0.2">
      <c r="A29" s="148"/>
      <c r="B29" s="131"/>
      <c r="C29" s="131"/>
      <c r="D29" s="131"/>
      <c r="E29" s="131"/>
      <c r="F29" s="131"/>
      <c r="G29" s="131"/>
      <c r="H29" s="131"/>
      <c r="I29" s="131"/>
      <c r="J29" s="149"/>
      <c r="K29" s="63"/>
      <c r="L29" s="63"/>
      <c r="M29" s="63"/>
      <c r="N29" s="63"/>
      <c r="O29" s="63" t="s">
        <v>124</v>
      </c>
      <c r="P29" s="60" t="str">
        <f>IF(AND($D$25="",$D$35=""),"",IF($L$26=1,$D$25,$M$35))</f>
        <v/>
      </c>
      <c r="Q29" s="63"/>
      <c r="R29" s="63"/>
      <c r="S29" s="63"/>
    </row>
    <row r="30" spans="1:28" x14ac:dyDescent="0.2">
      <c r="A30" s="148"/>
      <c r="B30" s="131"/>
      <c r="C30" s="131"/>
      <c r="D30" s="131"/>
      <c r="E30" s="131"/>
      <c r="F30" s="131"/>
      <c r="G30" s="131"/>
      <c r="H30" s="131"/>
      <c r="I30" s="131"/>
      <c r="J30" s="149"/>
      <c r="K30" s="63"/>
      <c r="L30" s="63"/>
      <c r="M30" s="63"/>
      <c r="N30" s="63"/>
      <c r="O30" s="63" t="s">
        <v>127</v>
      </c>
      <c r="P30" s="60" t="str">
        <f>IF($F$15="","",IF(L26=1,(D25*F15/100),(M35*F15/100)))</f>
        <v/>
      </c>
      <c r="Q30" s="63"/>
      <c r="R30" s="63"/>
      <c r="S30" s="63"/>
    </row>
    <row r="31" spans="1:28" x14ac:dyDescent="0.2">
      <c r="A31" s="148"/>
      <c r="B31" s="131"/>
      <c r="C31" s="131"/>
      <c r="D31" s="131"/>
      <c r="E31" s="131"/>
      <c r="F31" s="131"/>
      <c r="G31" s="131"/>
      <c r="H31" s="131"/>
      <c r="I31" s="131"/>
      <c r="J31" s="149"/>
      <c r="K31" s="63"/>
      <c r="L31" s="63"/>
      <c r="M31" s="63"/>
      <c r="N31" s="63"/>
      <c r="O31" s="65" t="s">
        <v>22</v>
      </c>
      <c r="P31" s="60">
        <f>IF($M$23=FALSE,$F$13,1)</f>
        <v>1</v>
      </c>
      <c r="Q31" s="63"/>
      <c r="R31" s="63"/>
      <c r="S31" s="63"/>
    </row>
    <row r="32" spans="1:28" x14ac:dyDescent="0.2">
      <c r="A32" s="152"/>
      <c r="B32" s="245" t="str">
        <f>IF(L26=1,"STOP - DO NOT FILL THIS SECTION","FILL THIS SECTION:  Multiple-Interval or Multiple-Range")</f>
        <v>STOP - DO NOT FILL THIS SECTION</v>
      </c>
      <c r="C32" s="245"/>
      <c r="D32" s="245"/>
      <c r="E32" s="245"/>
      <c r="F32" s="245"/>
      <c r="G32" s="245"/>
      <c r="H32" s="16" t="s">
        <v>25</v>
      </c>
      <c r="I32" s="15"/>
      <c r="J32" s="153"/>
      <c r="K32" s="63"/>
      <c r="L32" s="63"/>
      <c r="M32" s="63"/>
      <c r="N32" s="63"/>
      <c r="O32" s="65" t="s">
        <v>137</v>
      </c>
      <c r="P32" s="60">
        <f>IF(AND($H$26="",$I$39=""),"",IF($L$26=1,$H$26,$I$39))</f>
        <v>0</v>
      </c>
      <c r="Q32" s="63"/>
      <c r="R32" s="63"/>
      <c r="S32" s="63"/>
    </row>
    <row r="33" spans="1:19" x14ac:dyDescent="0.2">
      <c r="A33" s="152"/>
      <c r="B33" s="220" t="s">
        <v>11</v>
      </c>
      <c r="C33" s="220"/>
      <c r="D33" s="221"/>
      <c r="E33" s="222"/>
      <c r="F33" s="10" t="s">
        <v>61</v>
      </c>
      <c r="G33" s="6"/>
      <c r="H33" s="223"/>
      <c r="I33" s="222"/>
      <c r="J33" s="153"/>
      <c r="K33" s="63"/>
      <c r="L33" s="63"/>
      <c r="M33" s="63"/>
      <c r="N33" s="63"/>
      <c r="O33" s="66" t="s">
        <v>138</v>
      </c>
      <c r="P33" s="61" t="str">
        <f>IF(AND($H$23="",$I$35=""),"",IF($L$26=1,$H$23,$N$37))</f>
        <v/>
      </c>
      <c r="Q33" s="66" t="s">
        <v>148</v>
      </c>
      <c r="R33" s="67"/>
      <c r="S33" s="67"/>
    </row>
    <row r="34" spans="1:19" x14ac:dyDescent="0.2">
      <c r="A34" s="152"/>
      <c r="B34" s="124" t="s">
        <v>62</v>
      </c>
      <c r="C34" s="11" t="s">
        <v>67</v>
      </c>
      <c r="D34" s="17" t="s">
        <v>68</v>
      </c>
      <c r="E34" s="15"/>
      <c r="F34" s="240" t="s">
        <v>70</v>
      </c>
      <c r="G34" s="241"/>
      <c r="H34" s="15"/>
      <c r="I34" s="18" t="s">
        <v>75</v>
      </c>
      <c r="J34" s="153"/>
      <c r="K34" s="63"/>
      <c r="L34" s="65" t="s">
        <v>123</v>
      </c>
      <c r="M34" s="63"/>
      <c r="N34" s="65" t="s">
        <v>125</v>
      </c>
      <c r="O34" s="68" t="s">
        <v>140</v>
      </c>
      <c r="P34" s="60" t="str">
        <f>IF(AND($I$25="",$G$35=""),"",IF($L$26=1,$I$25,$G$35))</f>
        <v/>
      </c>
      <c r="Q34" s="63"/>
      <c r="R34" s="63"/>
      <c r="S34" s="63"/>
    </row>
    <row r="35" spans="1:19" x14ac:dyDescent="0.2">
      <c r="A35" s="152"/>
      <c r="B35" s="124" t="s">
        <v>63</v>
      </c>
      <c r="C35" s="125"/>
      <c r="D35" s="125"/>
      <c r="E35" s="12" t="s">
        <v>30</v>
      </c>
      <c r="F35" s="11" t="s">
        <v>74</v>
      </c>
      <c r="G35" s="125"/>
      <c r="H35" s="12" t="s">
        <v>30</v>
      </c>
      <c r="I35" s="97" t="str">
        <f>IF(D35="","",D35/G35)</f>
        <v/>
      </c>
      <c r="J35" s="153"/>
      <c r="K35" s="63"/>
      <c r="L35" s="65" t="s">
        <v>124</v>
      </c>
      <c r="M35" s="60">
        <f>MAX(D35:D38)</f>
        <v>0</v>
      </c>
      <c r="N35" s="63"/>
      <c r="O35" s="69" t="s">
        <v>149</v>
      </c>
      <c r="P35" s="62" t="str">
        <f>IF(AND($D$25="",$D$35=""),"",IF($L$26=1,0,$N$39))</f>
        <v/>
      </c>
      <c r="Q35" s="122" t="s">
        <v>200</v>
      </c>
      <c r="R35" s="70"/>
      <c r="S35" s="70"/>
    </row>
    <row r="36" spans="1:19" x14ac:dyDescent="0.2">
      <c r="A36" s="152"/>
      <c r="B36" s="124" t="s">
        <v>64</v>
      </c>
      <c r="C36" s="125"/>
      <c r="D36" s="125"/>
      <c r="E36" s="12" t="s">
        <v>30</v>
      </c>
      <c r="F36" s="11" t="s">
        <v>71</v>
      </c>
      <c r="G36" s="125"/>
      <c r="H36" s="12" t="s">
        <v>30</v>
      </c>
      <c r="I36" s="97" t="str">
        <f>IF(D36="","",D36/G36)</f>
        <v/>
      </c>
      <c r="J36" s="153"/>
      <c r="K36" s="63"/>
      <c r="L36" s="63"/>
      <c r="M36" s="63"/>
      <c r="N36" s="63"/>
      <c r="O36" s="63"/>
      <c r="P36" s="63"/>
      <c r="Q36" s="63"/>
      <c r="R36" s="63"/>
      <c r="S36" s="63"/>
    </row>
    <row r="37" spans="1:19" x14ac:dyDescent="0.2">
      <c r="A37" s="152"/>
      <c r="B37" s="6" t="s">
        <v>65</v>
      </c>
      <c r="C37" s="85"/>
      <c r="D37" s="85"/>
      <c r="E37" s="12" t="s">
        <v>30</v>
      </c>
      <c r="F37" s="11" t="s">
        <v>72</v>
      </c>
      <c r="G37" s="85"/>
      <c r="H37" s="12" t="s">
        <v>30</v>
      </c>
      <c r="I37" s="97" t="str">
        <f>IF(D37="","",D37/G37)</f>
        <v/>
      </c>
      <c r="J37" s="153"/>
      <c r="K37" s="63"/>
      <c r="L37" s="67" t="s">
        <v>139</v>
      </c>
      <c r="M37" s="67"/>
      <c r="N37" s="61">
        <f>MAX(I35:I38)</f>
        <v>0</v>
      </c>
      <c r="O37" s="66" t="s">
        <v>148</v>
      </c>
      <c r="P37" s="67"/>
      <c r="Q37" s="67"/>
      <c r="R37" s="63"/>
      <c r="S37" s="63"/>
    </row>
    <row r="38" spans="1:19" x14ac:dyDescent="0.2">
      <c r="A38" s="152"/>
      <c r="B38" s="6" t="s">
        <v>66</v>
      </c>
      <c r="C38" s="85"/>
      <c r="D38" s="85"/>
      <c r="E38" s="12" t="s">
        <v>30</v>
      </c>
      <c r="F38" s="11" t="s">
        <v>73</v>
      </c>
      <c r="G38" s="85"/>
      <c r="H38" s="12" t="s">
        <v>30</v>
      </c>
      <c r="I38" s="97" t="str">
        <f>IF(D38="","",D38/G38)</f>
        <v/>
      </c>
      <c r="J38" s="153"/>
      <c r="K38" s="63"/>
      <c r="L38" s="63"/>
      <c r="M38" s="63"/>
      <c r="N38" s="63"/>
      <c r="O38" s="63"/>
      <c r="P38" s="63"/>
      <c r="Q38" s="63"/>
      <c r="R38" s="63"/>
      <c r="S38" s="63"/>
    </row>
    <row r="39" spans="1:19" x14ac:dyDescent="0.2">
      <c r="A39" s="152"/>
      <c r="B39" s="235" t="s">
        <v>69</v>
      </c>
      <c r="C39" s="220"/>
      <c r="D39" s="220"/>
      <c r="E39" s="85">
        <v>2</v>
      </c>
      <c r="F39" s="12" t="s">
        <v>30</v>
      </c>
      <c r="G39" s="236" t="s">
        <v>10</v>
      </c>
      <c r="H39" s="220"/>
      <c r="I39" s="85">
        <v>1</v>
      </c>
      <c r="J39" s="153"/>
      <c r="K39" s="63"/>
      <c r="L39" s="69" t="s">
        <v>150</v>
      </c>
      <c r="M39" s="70"/>
      <c r="N39" s="62" t="e">
        <f>M35/G35</f>
        <v>#DIV/0!</v>
      </c>
      <c r="O39" s="69" t="s">
        <v>147</v>
      </c>
      <c r="P39" s="70"/>
      <c r="Q39" s="70"/>
      <c r="R39" s="63"/>
      <c r="S39" s="63"/>
    </row>
    <row r="40" spans="1:19" x14ac:dyDescent="0.2">
      <c r="A40" s="152"/>
      <c r="B40" s="15"/>
      <c r="C40" s="15"/>
      <c r="D40" s="15"/>
      <c r="E40" s="15"/>
      <c r="F40" s="15"/>
      <c r="G40" s="15"/>
      <c r="H40" s="15"/>
      <c r="I40" s="15"/>
      <c r="J40" s="153"/>
      <c r="K40" s="63"/>
      <c r="L40" s="63"/>
      <c r="M40" s="63"/>
      <c r="N40" s="63"/>
      <c r="O40" s="63"/>
      <c r="P40" s="63"/>
      <c r="Q40" s="63"/>
      <c r="R40" s="63"/>
      <c r="S40" s="63"/>
    </row>
    <row r="41" spans="1:19" x14ac:dyDescent="0.2">
      <c r="A41" s="148"/>
      <c r="B41" s="131"/>
      <c r="C41" s="131"/>
      <c r="D41" s="131"/>
      <c r="E41" s="131"/>
      <c r="F41" s="131"/>
      <c r="G41" s="131"/>
      <c r="H41" s="131"/>
      <c r="I41" s="131"/>
      <c r="J41" s="149"/>
      <c r="K41" s="63"/>
      <c r="L41" s="63"/>
      <c r="M41" s="63"/>
      <c r="N41" s="63"/>
      <c r="O41" s="63"/>
      <c r="P41" s="63"/>
      <c r="Q41" s="63"/>
      <c r="R41" s="63"/>
      <c r="S41" s="63"/>
    </row>
    <row r="42" spans="1:19" x14ac:dyDescent="0.2">
      <c r="A42" s="148"/>
      <c r="B42" s="131"/>
      <c r="C42" s="131"/>
      <c r="D42" s="131"/>
      <c r="E42" s="131"/>
      <c r="F42" s="131"/>
      <c r="G42" s="131"/>
      <c r="H42" s="131"/>
      <c r="I42" s="131" t="s">
        <v>201</v>
      </c>
      <c r="J42" s="149"/>
    </row>
    <row r="43" spans="1:19" ht="13.5" thickBot="1" x14ac:dyDescent="0.25">
      <c r="A43" s="154"/>
      <c r="B43" s="155"/>
      <c r="C43" s="155"/>
      <c r="D43" s="155"/>
      <c r="E43" s="155"/>
      <c r="F43" s="155"/>
      <c r="G43" s="155"/>
      <c r="H43" s="155"/>
      <c r="I43" s="155"/>
      <c r="J43" s="156"/>
    </row>
    <row r="44" spans="1:19" x14ac:dyDescent="0.2">
      <c r="A44" s="131"/>
      <c r="B44" s="131"/>
      <c r="C44" s="131"/>
      <c r="D44" s="131"/>
      <c r="E44" s="131"/>
      <c r="F44" s="131"/>
      <c r="G44" s="131"/>
      <c r="H44" s="131"/>
      <c r="I44" s="131"/>
      <c r="J44" s="131"/>
    </row>
    <row r="45" spans="1:19" x14ac:dyDescent="0.2">
      <c r="A45" s="131"/>
      <c r="B45" s="131"/>
      <c r="C45" s="131"/>
      <c r="D45" s="131"/>
      <c r="E45" s="131"/>
      <c r="F45" s="131"/>
      <c r="G45" s="131"/>
      <c r="H45" s="131"/>
      <c r="I45" s="131"/>
      <c r="J45" s="131"/>
    </row>
    <row r="46" spans="1:19" x14ac:dyDescent="0.2">
      <c r="A46" s="131"/>
      <c r="B46" s="131"/>
      <c r="C46" s="131"/>
      <c r="D46" s="131"/>
      <c r="E46" s="131"/>
      <c r="F46" s="131"/>
      <c r="G46" s="166"/>
      <c r="H46" s="131"/>
      <c r="I46" s="131"/>
      <c r="J46" s="131"/>
    </row>
    <row r="47" spans="1:19" x14ac:dyDescent="0.2">
      <c r="A47" s="131"/>
      <c r="B47" s="131"/>
      <c r="C47" s="131"/>
      <c r="D47" s="131"/>
      <c r="E47" s="131"/>
      <c r="F47" s="131"/>
      <c r="G47" s="131"/>
      <c r="H47" s="131"/>
      <c r="I47" s="131"/>
      <c r="J47" s="131"/>
    </row>
    <row r="48" spans="1:19" x14ac:dyDescent="0.2">
      <c r="A48" s="131"/>
      <c r="B48" s="131"/>
      <c r="C48" s="131"/>
      <c r="D48" s="131"/>
      <c r="E48" s="131"/>
      <c r="F48" s="131"/>
      <c r="G48" s="131"/>
      <c r="H48" s="131"/>
      <c r="I48" s="131"/>
      <c r="J48" s="131"/>
    </row>
    <row r="49" spans="1:10" x14ac:dyDescent="0.2">
      <c r="A49" s="131"/>
      <c r="B49" s="131"/>
      <c r="C49" s="131"/>
      <c r="D49" s="131"/>
      <c r="E49" s="131"/>
      <c r="F49" s="131"/>
      <c r="G49" s="131"/>
      <c r="H49" s="131"/>
      <c r="I49" s="131"/>
      <c r="J49" s="131"/>
    </row>
    <row r="50" spans="1:10" x14ac:dyDescent="0.2">
      <c r="A50" s="131"/>
      <c r="B50" s="131"/>
      <c r="C50" s="131"/>
      <c r="D50" s="131"/>
      <c r="E50" s="131"/>
      <c r="F50" s="131"/>
      <c r="G50" s="131"/>
      <c r="H50" s="131"/>
      <c r="I50" s="131"/>
      <c r="J50" s="131"/>
    </row>
    <row r="51" spans="1:10" x14ac:dyDescent="0.2">
      <c r="A51" s="131"/>
      <c r="B51" s="131"/>
      <c r="C51" s="131"/>
      <c r="D51" s="131"/>
      <c r="E51" s="131"/>
      <c r="F51" s="131"/>
      <c r="G51" s="131"/>
      <c r="H51" s="131"/>
      <c r="I51" s="131"/>
      <c r="J51" s="131"/>
    </row>
    <row r="52" spans="1:10" x14ac:dyDescent="0.2">
      <c r="A52" s="131"/>
      <c r="B52" s="131"/>
      <c r="C52" s="131"/>
      <c r="D52" s="131"/>
      <c r="E52" s="131"/>
      <c r="F52" s="131"/>
      <c r="G52" s="131"/>
      <c r="H52" s="131"/>
      <c r="I52" s="131"/>
      <c r="J52" s="131"/>
    </row>
    <row r="53" spans="1:10" x14ac:dyDescent="0.2">
      <c r="A53" s="131"/>
      <c r="B53" s="131"/>
      <c r="C53" s="131"/>
      <c r="D53" s="131"/>
      <c r="E53" s="131"/>
      <c r="F53" s="131"/>
      <c r="G53" s="131"/>
      <c r="H53" s="131"/>
      <c r="I53" s="131"/>
      <c r="J53" s="131"/>
    </row>
    <row r="54" spans="1:10" x14ac:dyDescent="0.2">
      <c r="A54" s="131"/>
      <c r="B54" s="131"/>
      <c r="C54" s="131"/>
      <c r="D54" s="131"/>
      <c r="E54" s="131"/>
      <c r="F54" s="131"/>
      <c r="G54" s="131"/>
      <c r="H54" s="131"/>
      <c r="I54" s="131"/>
      <c r="J54" s="131"/>
    </row>
    <row r="55" spans="1:10" x14ac:dyDescent="0.2">
      <c r="A55" s="131"/>
      <c r="B55" s="131"/>
      <c r="C55" s="131"/>
      <c r="D55" s="131"/>
      <c r="E55" s="131"/>
      <c r="F55" s="131"/>
      <c r="G55" s="131"/>
      <c r="H55" s="131"/>
      <c r="I55" s="131"/>
      <c r="J55" s="131"/>
    </row>
    <row r="56" spans="1:10" x14ac:dyDescent="0.2">
      <c r="A56" s="131"/>
      <c r="B56" s="131"/>
      <c r="C56" s="131"/>
      <c r="D56" s="131"/>
      <c r="E56" s="131"/>
      <c r="F56" s="131"/>
      <c r="G56" s="131"/>
      <c r="H56" s="131"/>
      <c r="I56" s="131"/>
      <c r="J56" s="131"/>
    </row>
  </sheetData>
  <sheetProtection algorithmName="SHA-512" hashValue="wekuKAMPxXzUqOChEUXMjGM8wpe1tzwXPlkzjkI/VDA0TKgomN6ej4qVYYT60+7IF0xgQX+x+6O9HhhzH2PdbQ==" saltValue="HaK+dajPRHoPYp9e6HKw7g==" spinCount="100000" sheet="1" objects="1" scenarios="1"/>
  <mergeCells count="44">
    <mergeCell ref="B39:D39"/>
    <mergeCell ref="G39:H39"/>
    <mergeCell ref="B23:C23"/>
    <mergeCell ref="D23:E23"/>
    <mergeCell ref="H23:I23"/>
    <mergeCell ref="B25:C25"/>
    <mergeCell ref="H26:I26"/>
    <mergeCell ref="F34:G34"/>
    <mergeCell ref="B27:D27"/>
    <mergeCell ref="F25:H25"/>
    <mergeCell ref="G24:I24"/>
    <mergeCell ref="B24:C24"/>
    <mergeCell ref="D24:E24"/>
    <mergeCell ref="B32:G32"/>
    <mergeCell ref="A2:J2"/>
    <mergeCell ref="B33:C33"/>
    <mergeCell ref="D33:E33"/>
    <mergeCell ref="H33:I33"/>
    <mergeCell ref="B4:E4"/>
    <mergeCell ref="F4:G4"/>
    <mergeCell ref="B16:E16"/>
    <mergeCell ref="F16:I16"/>
    <mergeCell ref="H13:I13"/>
    <mergeCell ref="B14:E14"/>
    <mergeCell ref="H6:I6"/>
    <mergeCell ref="B13:E13"/>
    <mergeCell ref="F13:G13"/>
    <mergeCell ref="B15:E15"/>
    <mergeCell ref="F14:G14"/>
    <mergeCell ref="G12:I12"/>
    <mergeCell ref="D5:G5"/>
    <mergeCell ref="B26:C26"/>
    <mergeCell ref="F26:G26"/>
    <mergeCell ref="D19:G19"/>
    <mergeCell ref="B11:E11"/>
    <mergeCell ref="B12:E12"/>
    <mergeCell ref="C6:G6"/>
    <mergeCell ref="B7:G7"/>
    <mergeCell ref="F10:I10"/>
    <mergeCell ref="H7:I7"/>
    <mergeCell ref="H14:I14"/>
    <mergeCell ref="B10:E10"/>
    <mergeCell ref="F11:I11"/>
    <mergeCell ref="B22:G22"/>
  </mergeCells>
  <phoneticPr fontId="1" type="noConversion"/>
  <conditionalFormatting sqref="B22:G22">
    <cfRule type="expression" dxfId="3" priority="3">
      <formula>L26=1</formula>
    </cfRule>
    <cfRule type="expression" dxfId="2" priority="4">
      <formula>L26&gt;1</formula>
    </cfRule>
  </conditionalFormatting>
  <conditionalFormatting sqref="B32:G32">
    <cfRule type="expression" dxfId="1" priority="1">
      <formula>L26&gt;1</formula>
    </cfRule>
    <cfRule type="expression" dxfId="0" priority="2">
      <formula>L26=1</formula>
    </cfRule>
  </conditionalFormatting>
  <pageMargins left="0.75" right="0.75" top="1" bottom="1" header="0.5" footer="0.5"/>
  <pageSetup paperSize="9" orientation="portrait" r:id="rId1"/>
  <headerFooter alignWithMargins="0">
    <oddFooter>&amp;RVersion 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Drop Down 6">
              <controlPr locked="0" defaultSize="0" autoLine="0" autoPict="0">
                <anchor moveWithCells="1">
                  <from>
                    <xdr:col>5</xdr:col>
                    <xdr:colOff>9525</xdr:colOff>
                    <xdr:row>9</xdr:row>
                    <xdr:rowOff>0</xdr:rowOff>
                  </from>
                  <to>
                    <xdr:col>9</xdr:col>
                    <xdr:colOff>9525</xdr:colOff>
                    <xdr:row>10</xdr:row>
                    <xdr:rowOff>0</xdr:rowOff>
                  </to>
                </anchor>
              </controlPr>
            </control>
          </mc:Choice>
        </mc:AlternateContent>
        <mc:AlternateContent xmlns:mc="http://schemas.openxmlformats.org/markup-compatibility/2006">
          <mc:Choice Requires="x14">
            <control shapeId="2056" r:id="rId5" name="Drop Down 8">
              <controlPr locked="0" defaultSize="0" print="0" autoLine="0" autoPict="0">
                <anchor moveWithCells="1">
                  <from>
                    <xdr:col>5</xdr:col>
                    <xdr:colOff>9525</xdr:colOff>
                    <xdr:row>10</xdr:row>
                    <xdr:rowOff>9525</xdr:rowOff>
                  </from>
                  <to>
                    <xdr:col>9</xdr:col>
                    <xdr:colOff>0</xdr:colOff>
                    <xdr:row>11</xdr:row>
                    <xdr:rowOff>28575</xdr:rowOff>
                  </to>
                </anchor>
              </controlPr>
            </control>
          </mc:Choice>
        </mc:AlternateContent>
        <mc:AlternateContent xmlns:mc="http://schemas.openxmlformats.org/markup-compatibility/2006">
          <mc:Choice Requires="x14">
            <control shapeId="2068" r:id="rId6" name="Drop Down 20">
              <controlPr locked="0" defaultSize="0" autoLine="0" autoPict="0">
                <anchor moveWithCells="1">
                  <from>
                    <xdr:col>5</xdr:col>
                    <xdr:colOff>9525</xdr:colOff>
                    <xdr:row>15</xdr:row>
                    <xdr:rowOff>9525</xdr:rowOff>
                  </from>
                  <to>
                    <xdr:col>8</xdr:col>
                    <xdr:colOff>923925</xdr:colOff>
                    <xdr:row>15</xdr:row>
                    <xdr:rowOff>219075</xdr:rowOff>
                  </to>
                </anchor>
              </controlPr>
            </control>
          </mc:Choice>
        </mc:AlternateContent>
        <mc:AlternateContent xmlns:mc="http://schemas.openxmlformats.org/markup-compatibility/2006">
          <mc:Choice Requires="x14">
            <control shapeId="2071" r:id="rId7" name="Drop Down 23">
              <controlPr locked="0" defaultSize="0" print="0" autoLine="0" autoPict="0">
                <anchor moveWithCells="1">
                  <from>
                    <xdr:col>5</xdr:col>
                    <xdr:colOff>0</xdr:colOff>
                    <xdr:row>11</xdr:row>
                    <xdr:rowOff>28575</xdr:rowOff>
                  </from>
                  <to>
                    <xdr:col>6</xdr:col>
                    <xdr:colOff>47625</xdr:colOff>
                    <xdr:row>11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56"/>
  <sheetViews>
    <sheetView showRowColHeaders="0" zoomScaleNormal="100" workbookViewId="0">
      <selection activeCell="G4" sqref="G4:H5"/>
    </sheetView>
  </sheetViews>
  <sheetFormatPr defaultRowHeight="12.75" x14ac:dyDescent="0.2"/>
  <cols>
    <col min="1" max="1" width="3.5703125" customWidth="1"/>
    <col min="10" max="10" width="4" customWidth="1"/>
    <col min="11" max="11" width="8.85546875" customWidth="1"/>
    <col min="12" max="19" width="8.85546875" hidden="1" customWidth="1"/>
    <col min="20" max="20" width="8.85546875" customWidth="1"/>
  </cols>
  <sheetData>
    <row r="1" spans="1:17" x14ac:dyDescent="0.2">
      <c r="A1" s="144"/>
      <c r="B1" s="145"/>
      <c r="C1" s="145"/>
      <c r="D1" s="145"/>
      <c r="E1" s="146"/>
      <c r="F1" s="145"/>
      <c r="G1" s="145"/>
      <c r="H1" s="145"/>
      <c r="I1" s="145"/>
      <c r="J1" s="147"/>
    </row>
    <row r="2" spans="1:17" x14ac:dyDescent="0.2">
      <c r="A2" s="150"/>
      <c r="B2" s="253" t="s">
        <v>42</v>
      </c>
      <c r="C2" s="253"/>
      <c r="D2" s="253"/>
      <c r="E2" s="253"/>
      <c r="F2" s="253"/>
      <c r="G2" s="253"/>
      <c r="H2" s="253"/>
      <c r="I2" s="253"/>
      <c r="J2" s="151"/>
    </row>
    <row r="3" spans="1:17" x14ac:dyDescent="0.2">
      <c r="A3" s="150"/>
      <c r="B3" s="162" t="s">
        <v>49</v>
      </c>
      <c r="C3" s="13"/>
      <c r="D3" s="13"/>
      <c r="E3" s="13"/>
      <c r="F3" s="13"/>
      <c r="G3" s="13"/>
      <c r="H3" s="13"/>
      <c r="I3" s="13"/>
      <c r="J3" s="151"/>
    </row>
    <row r="4" spans="1:17" x14ac:dyDescent="0.2">
      <c r="A4" s="150"/>
      <c r="B4" s="256" t="s">
        <v>94</v>
      </c>
      <c r="C4" s="257"/>
      <c r="D4" s="257"/>
      <c r="E4" s="262"/>
      <c r="F4" s="263"/>
      <c r="G4" s="266" t="str">
        <f>INDEX(M16:M17,M18)</f>
        <v>YES</v>
      </c>
      <c r="H4" s="266"/>
      <c r="I4" s="13"/>
      <c r="J4" s="151"/>
    </row>
    <row r="5" spans="1:17" ht="5.45" customHeight="1" x14ac:dyDescent="0.2">
      <c r="A5" s="150"/>
      <c r="B5" s="259"/>
      <c r="C5" s="260"/>
      <c r="D5" s="260"/>
      <c r="E5" s="264"/>
      <c r="F5" s="265"/>
      <c r="G5" s="267"/>
      <c r="H5" s="267"/>
      <c r="I5" s="13"/>
      <c r="J5" s="151"/>
    </row>
    <row r="6" spans="1:17" x14ac:dyDescent="0.2">
      <c r="A6" s="150"/>
      <c r="B6" s="268" t="s">
        <v>57</v>
      </c>
      <c r="C6" s="269"/>
      <c r="D6" s="270"/>
      <c r="E6" s="223"/>
      <c r="F6" s="271"/>
      <c r="G6" s="271"/>
      <c r="H6" s="271"/>
      <c r="I6" s="158"/>
      <c r="J6" s="151"/>
    </row>
    <row r="7" spans="1:17" x14ac:dyDescent="0.2">
      <c r="A7" s="150"/>
      <c r="B7" s="256" t="s">
        <v>43</v>
      </c>
      <c r="C7" s="257"/>
      <c r="D7" s="257"/>
      <c r="E7" s="257"/>
      <c r="F7" s="258"/>
      <c r="G7" s="296"/>
      <c r="H7" s="297"/>
      <c r="I7" s="13"/>
      <c r="J7" s="151"/>
    </row>
    <row r="8" spans="1:17" x14ac:dyDescent="0.2">
      <c r="A8" s="150"/>
      <c r="B8" s="259"/>
      <c r="C8" s="260"/>
      <c r="D8" s="260"/>
      <c r="E8" s="260"/>
      <c r="F8" s="261"/>
      <c r="G8" s="298" t="e">
        <f>INDEX(M21:M22,N23)</f>
        <v>#VALUE!</v>
      </c>
      <c r="H8" s="299"/>
      <c r="I8" s="13"/>
      <c r="J8" s="151"/>
      <c r="L8" s="19"/>
      <c r="M8" s="19"/>
      <c r="N8" s="19"/>
      <c r="O8" s="19"/>
      <c r="P8" s="19"/>
      <c r="Q8" s="19"/>
    </row>
    <row r="9" spans="1:17" x14ac:dyDescent="0.2">
      <c r="A9" s="150"/>
      <c r="B9" s="300" t="s">
        <v>180</v>
      </c>
      <c r="C9" s="301"/>
      <c r="D9" s="301"/>
      <c r="E9" s="301"/>
      <c r="F9" s="301"/>
      <c r="G9" s="301"/>
      <c r="H9" s="302"/>
      <c r="I9" s="13"/>
      <c r="J9" s="151"/>
      <c r="L9" s="19"/>
      <c r="M9" s="19"/>
      <c r="N9" s="19"/>
      <c r="O9" s="19"/>
      <c r="P9" s="19"/>
      <c r="Q9" s="19"/>
    </row>
    <row r="10" spans="1:17" x14ac:dyDescent="0.2">
      <c r="A10" s="150"/>
      <c r="B10" s="272" t="s">
        <v>78</v>
      </c>
      <c r="C10" s="273"/>
      <c r="D10" s="273"/>
      <c r="E10" s="273"/>
      <c r="F10" s="274"/>
      <c r="G10" s="271"/>
      <c r="H10" s="255"/>
      <c r="I10" s="13"/>
      <c r="J10" s="151"/>
      <c r="L10" s="19"/>
      <c r="M10" s="19"/>
      <c r="N10" s="19"/>
      <c r="O10" s="19"/>
      <c r="P10" s="19"/>
      <c r="Q10" s="19"/>
    </row>
    <row r="11" spans="1:17" x14ac:dyDescent="0.2">
      <c r="A11" s="150"/>
      <c r="B11" s="303" t="str">
        <f>IF($M$18=2,"ERROR - Load cells cannot be used, contact Trading Standards - Type Approvals for further info",(IF($M$23=1,"","ERROR - Load cells cannot be used, contact Trading Standards - Type Approvals for further info")))</f>
        <v/>
      </c>
      <c r="C11" s="304"/>
      <c r="D11" s="304"/>
      <c r="E11" s="304"/>
      <c r="F11" s="304"/>
      <c r="G11" s="304"/>
      <c r="H11" s="304"/>
      <c r="I11" s="304"/>
      <c r="J11" s="151"/>
      <c r="L11" s="19"/>
      <c r="M11" s="19"/>
      <c r="N11" s="19"/>
      <c r="O11" s="19"/>
      <c r="P11" s="19"/>
      <c r="Q11" s="19"/>
    </row>
    <row r="12" spans="1:17" x14ac:dyDescent="0.2">
      <c r="A12" s="150"/>
      <c r="B12" s="304"/>
      <c r="C12" s="304"/>
      <c r="D12" s="304"/>
      <c r="E12" s="304"/>
      <c r="F12" s="304"/>
      <c r="G12" s="304"/>
      <c r="H12" s="304"/>
      <c r="I12" s="304"/>
      <c r="J12" s="151"/>
      <c r="L12" s="19"/>
      <c r="M12" s="19"/>
      <c r="N12" s="19"/>
      <c r="O12" s="19"/>
      <c r="P12" s="19"/>
      <c r="Q12" s="19"/>
    </row>
    <row r="13" spans="1:17" x14ac:dyDescent="0.2">
      <c r="A13" s="150"/>
      <c r="B13" s="13"/>
      <c r="C13" s="13"/>
      <c r="D13" s="13"/>
      <c r="E13" s="13"/>
      <c r="F13" s="13"/>
      <c r="G13" s="13"/>
      <c r="H13" s="13"/>
      <c r="I13" s="13"/>
      <c r="J13" s="151"/>
      <c r="L13" s="19"/>
      <c r="M13" s="19"/>
      <c r="N13" s="19"/>
      <c r="O13" s="19"/>
      <c r="P13" s="19"/>
      <c r="Q13" s="19"/>
    </row>
    <row r="14" spans="1:17" x14ac:dyDescent="0.2">
      <c r="A14" s="150"/>
      <c r="B14" s="162" t="s">
        <v>58</v>
      </c>
      <c r="C14" s="13"/>
      <c r="D14" s="13"/>
      <c r="E14" s="13"/>
      <c r="F14" s="13"/>
      <c r="G14" s="13"/>
      <c r="H14" s="13"/>
      <c r="I14" s="13"/>
      <c r="J14" s="151"/>
      <c r="L14" s="19"/>
      <c r="M14" s="19"/>
      <c r="N14" s="19"/>
      <c r="O14" s="20" t="s">
        <v>80</v>
      </c>
      <c r="P14" s="19"/>
      <c r="Q14" s="19"/>
    </row>
    <row r="15" spans="1:17" x14ac:dyDescent="0.2">
      <c r="A15" s="150"/>
      <c r="B15" s="275" t="s">
        <v>33</v>
      </c>
      <c r="C15" s="273"/>
      <c r="D15" s="273"/>
      <c r="E15" s="274"/>
      <c r="F15" s="254"/>
      <c r="G15" s="271"/>
      <c r="H15" s="255"/>
      <c r="I15" s="13"/>
      <c r="J15" s="151"/>
      <c r="L15" s="19"/>
      <c r="M15" s="19" t="s">
        <v>46</v>
      </c>
      <c r="N15" s="19"/>
      <c r="O15" s="72">
        <v>1</v>
      </c>
      <c r="P15" s="19"/>
      <c r="Q15" s="19"/>
    </row>
    <row r="16" spans="1:17" x14ac:dyDescent="0.2">
      <c r="A16" s="150"/>
      <c r="B16" s="251" t="s">
        <v>48</v>
      </c>
      <c r="C16" s="251"/>
      <c r="D16" s="251"/>
      <c r="E16" s="251"/>
      <c r="F16" s="251"/>
      <c r="G16" s="252"/>
      <c r="H16" s="252"/>
      <c r="I16" s="162" t="s">
        <v>30</v>
      </c>
      <c r="J16" s="151"/>
      <c r="L16" s="19"/>
      <c r="M16" s="19" t="s">
        <v>44</v>
      </c>
      <c r="N16" s="19"/>
      <c r="O16" s="20" t="s">
        <v>45</v>
      </c>
      <c r="P16" s="19"/>
      <c r="Q16" s="19"/>
    </row>
    <row r="17" spans="1:19" ht="13.35" customHeight="1" x14ac:dyDescent="0.2">
      <c r="A17" s="150"/>
      <c r="B17" s="276" t="s">
        <v>135</v>
      </c>
      <c r="C17" s="251"/>
      <c r="D17" s="251"/>
      <c r="E17" s="251"/>
      <c r="F17" s="251"/>
      <c r="G17" s="246"/>
      <c r="H17" s="247"/>
      <c r="I17" s="162" t="s">
        <v>39</v>
      </c>
      <c r="J17" s="151"/>
      <c r="L17" s="19"/>
      <c r="M17" s="19" t="s">
        <v>45</v>
      </c>
      <c r="N17" s="19"/>
      <c r="O17" s="20" t="s">
        <v>44</v>
      </c>
      <c r="P17" s="19"/>
      <c r="Q17" s="19"/>
    </row>
    <row r="18" spans="1:19" x14ac:dyDescent="0.2">
      <c r="A18" s="150"/>
      <c r="B18" s="251" t="s">
        <v>50</v>
      </c>
      <c r="C18" s="251"/>
      <c r="D18" s="251"/>
      <c r="E18" s="251"/>
      <c r="F18" s="251"/>
      <c r="G18" s="252"/>
      <c r="H18" s="252"/>
      <c r="I18" s="162" t="s">
        <v>30</v>
      </c>
      <c r="J18" s="151"/>
      <c r="L18" s="19"/>
      <c r="M18" s="71">
        <v>1</v>
      </c>
      <c r="N18" s="19"/>
      <c r="O18" s="19"/>
      <c r="P18" s="19"/>
      <c r="Q18" s="19"/>
    </row>
    <row r="19" spans="1:19" x14ac:dyDescent="0.2">
      <c r="A19" s="150"/>
      <c r="B19" s="251" t="s">
        <v>52</v>
      </c>
      <c r="C19" s="251"/>
      <c r="D19" s="251"/>
      <c r="E19" s="251"/>
      <c r="F19" s="251"/>
      <c r="G19" s="305"/>
      <c r="H19" s="305"/>
      <c r="I19" s="162" t="s">
        <v>53</v>
      </c>
      <c r="J19" s="151"/>
      <c r="L19" s="19"/>
      <c r="M19" s="19"/>
      <c r="N19" s="19"/>
      <c r="O19" s="19"/>
      <c r="P19" s="19"/>
      <c r="Q19" s="19"/>
    </row>
    <row r="20" spans="1:19" ht="12" customHeight="1" x14ac:dyDescent="0.2">
      <c r="A20" s="150"/>
      <c r="B20" s="276" t="s">
        <v>54</v>
      </c>
      <c r="C20" s="276"/>
      <c r="D20" s="276"/>
      <c r="E20" s="276"/>
      <c r="F20" s="276"/>
      <c r="G20" s="306"/>
      <c r="H20" s="307"/>
      <c r="I20" s="163" t="s">
        <v>35</v>
      </c>
      <c r="J20" s="151"/>
      <c r="L20" s="19"/>
      <c r="M20" s="19" t="s">
        <v>47</v>
      </c>
      <c r="N20" s="19"/>
      <c r="O20" s="19"/>
      <c r="P20" s="20"/>
      <c r="Q20" s="19"/>
    </row>
    <row r="21" spans="1:19" x14ac:dyDescent="0.2">
      <c r="A21" s="150"/>
      <c r="B21" s="251" t="s">
        <v>59</v>
      </c>
      <c r="C21" s="251"/>
      <c r="D21" s="251"/>
      <c r="E21" s="251"/>
      <c r="F21" s="251"/>
      <c r="G21" s="252"/>
      <c r="H21" s="252"/>
      <c r="I21" s="162" t="s">
        <v>30</v>
      </c>
      <c r="J21" s="151"/>
      <c r="L21" s="19"/>
      <c r="M21" s="19" t="s">
        <v>44</v>
      </c>
      <c r="N21" s="19"/>
      <c r="O21" s="19"/>
      <c r="P21" s="20"/>
      <c r="Q21" s="19"/>
    </row>
    <row r="22" spans="1:19" x14ac:dyDescent="0.2">
      <c r="A22" s="150"/>
      <c r="B22" s="251" t="s">
        <v>60</v>
      </c>
      <c r="C22" s="251"/>
      <c r="D22" s="251"/>
      <c r="E22" s="251"/>
      <c r="F22" s="251"/>
      <c r="G22" s="308"/>
      <c r="H22" s="309"/>
      <c r="I22" s="162" t="s">
        <v>175</v>
      </c>
      <c r="J22" s="151"/>
      <c r="L22" s="19"/>
      <c r="M22" s="19" t="s">
        <v>45</v>
      </c>
      <c r="N22" s="19"/>
      <c r="O22" s="19"/>
      <c r="P22" s="20"/>
      <c r="Q22" s="19"/>
      <c r="S22" s="4" t="s">
        <v>146</v>
      </c>
    </row>
    <row r="23" spans="1:19" x14ac:dyDescent="0.2">
      <c r="A23" s="150"/>
      <c r="B23" s="272" t="s">
        <v>79</v>
      </c>
      <c r="C23" s="283"/>
      <c r="D23" s="283"/>
      <c r="E23" s="283"/>
      <c r="F23" s="284"/>
      <c r="G23" s="285" t="e">
        <f>INDEX(O15:O16,O17)</f>
        <v>#VALUE!</v>
      </c>
      <c r="H23" s="286"/>
      <c r="I23" s="13"/>
      <c r="J23" s="151"/>
      <c r="L23" s="19"/>
      <c r="M23" s="71">
        <v>1</v>
      </c>
      <c r="N23" s="19"/>
      <c r="O23" s="19"/>
      <c r="P23" s="71"/>
      <c r="Q23" s="19"/>
    </row>
    <row r="24" spans="1:19" x14ac:dyDescent="0.2">
      <c r="A24" s="150"/>
      <c r="B24" s="292" t="str">
        <f>IF($O$15=2,"Number of linearisation points required","")</f>
        <v/>
      </c>
      <c r="C24" s="269"/>
      <c r="D24" s="269"/>
      <c r="E24" s="269"/>
      <c r="F24" s="270"/>
      <c r="G24" s="287"/>
      <c r="H24" s="288"/>
      <c r="I24" s="13"/>
      <c r="J24" s="151"/>
      <c r="L24" s="19"/>
      <c r="M24" s="19"/>
      <c r="N24" s="19"/>
      <c r="O24" s="19"/>
      <c r="P24" s="19"/>
      <c r="Q24" s="19"/>
    </row>
    <row r="25" spans="1:19" x14ac:dyDescent="0.2">
      <c r="A25" s="150"/>
      <c r="B25" s="13"/>
      <c r="C25" s="13"/>
      <c r="D25" s="13"/>
      <c r="E25" s="13"/>
      <c r="F25" s="13"/>
      <c r="G25" s="13"/>
      <c r="H25" s="13"/>
      <c r="I25" s="13"/>
      <c r="J25" s="151"/>
      <c r="L25" s="19"/>
      <c r="M25" s="19"/>
      <c r="N25" s="19"/>
      <c r="O25" s="19"/>
      <c r="P25" s="19"/>
      <c r="Q25" s="19"/>
    </row>
    <row r="26" spans="1:19" x14ac:dyDescent="0.2">
      <c r="A26" s="148"/>
      <c r="B26" s="131"/>
      <c r="C26" s="131"/>
      <c r="D26" s="131"/>
      <c r="E26" s="131"/>
      <c r="F26" s="131"/>
      <c r="G26" s="131"/>
      <c r="H26" s="131"/>
      <c r="I26" s="131"/>
      <c r="J26" s="149"/>
    </row>
    <row r="27" spans="1:19" x14ac:dyDescent="0.2">
      <c r="A27" s="152"/>
      <c r="B27" s="293" t="s">
        <v>31</v>
      </c>
      <c r="C27" s="293"/>
      <c r="D27" s="293"/>
      <c r="E27" s="293"/>
      <c r="F27" s="293"/>
      <c r="G27" s="293"/>
      <c r="H27" s="293"/>
      <c r="I27" s="294"/>
      <c r="J27" s="153"/>
    </row>
    <row r="28" spans="1:19" x14ac:dyDescent="0.2">
      <c r="A28" s="152"/>
      <c r="B28" s="15"/>
      <c r="C28" s="15"/>
      <c r="D28" s="15"/>
      <c r="E28" s="15"/>
      <c r="F28" s="15"/>
      <c r="G28" s="15"/>
      <c r="H28" s="15"/>
      <c r="I28" s="15"/>
      <c r="J28" s="153"/>
      <c r="L28" t="s">
        <v>51</v>
      </c>
      <c r="M28" s="73" t="e">
        <f>G16/G18</f>
        <v>#DIV/0!</v>
      </c>
    </row>
    <row r="29" spans="1:19" x14ac:dyDescent="0.2">
      <c r="A29" s="152"/>
      <c r="B29" s="248" t="s">
        <v>32</v>
      </c>
      <c r="C29" s="249"/>
      <c r="D29" s="249"/>
      <c r="E29" s="249"/>
      <c r="F29" s="250"/>
      <c r="G29" s="254"/>
      <c r="H29" s="255"/>
      <c r="I29" s="161"/>
      <c r="J29" s="153"/>
    </row>
    <row r="30" spans="1:19" x14ac:dyDescent="0.2">
      <c r="A30" s="152"/>
      <c r="B30" s="248" t="s">
        <v>33</v>
      </c>
      <c r="C30" s="249"/>
      <c r="D30" s="249"/>
      <c r="E30" s="249"/>
      <c r="F30" s="250"/>
      <c r="G30" s="254"/>
      <c r="H30" s="255"/>
      <c r="I30" s="161"/>
      <c r="J30" s="153"/>
    </row>
    <row r="31" spans="1:19" x14ac:dyDescent="0.2">
      <c r="A31" s="152"/>
      <c r="B31" s="248" t="s">
        <v>34</v>
      </c>
      <c r="C31" s="249"/>
      <c r="D31" s="249"/>
      <c r="E31" s="249"/>
      <c r="F31" s="250"/>
      <c r="G31" s="246"/>
      <c r="H31" s="247"/>
      <c r="I31" s="164" t="s">
        <v>39</v>
      </c>
      <c r="J31" s="153"/>
    </row>
    <row r="32" spans="1:19" x14ac:dyDescent="0.2">
      <c r="A32" s="152"/>
      <c r="B32" s="248" t="s">
        <v>37</v>
      </c>
      <c r="C32" s="249"/>
      <c r="D32" s="249"/>
      <c r="E32" s="249"/>
      <c r="F32" s="250"/>
      <c r="G32" s="246"/>
      <c r="H32" s="247"/>
      <c r="I32" s="164" t="s">
        <v>35</v>
      </c>
      <c r="J32" s="153"/>
    </row>
    <row r="33" spans="1:18" x14ac:dyDescent="0.2">
      <c r="A33" s="152"/>
      <c r="B33" s="248" t="s">
        <v>36</v>
      </c>
      <c r="C33" s="249"/>
      <c r="D33" s="249"/>
      <c r="E33" s="249"/>
      <c r="F33" s="250"/>
      <c r="G33" s="246"/>
      <c r="H33" s="247"/>
      <c r="I33" s="164" t="s">
        <v>205</v>
      </c>
      <c r="J33" s="153"/>
      <c r="L33" s="2" t="s">
        <v>55</v>
      </c>
    </row>
    <row r="34" spans="1:18" x14ac:dyDescent="0.2">
      <c r="A34" s="152"/>
      <c r="B34" s="248" t="s">
        <v>38</v>
      </c>
      <c r="C34" s="249"/>
      <c r="D34" s="249"/>
      <c r="E34" s="249"/>
      <c r="F34" s="250"/>
      <c r="G34" s="246"/>
      <c r="H34" s="247"/>
      <c r="I34" s="191" t="s">
        <v>206</v>
      </c>
      <c r="J34" s="153"/>
    </row>
    <row r="35" spans="1:18" x14ac:dyDescent="0.2">
      <c r="A35" s="152"/>
      <c r="B35" s="295" t="s">
        <v>189</v>
      </c>
      <c r="C35" s="249"/>
      <c r="D35" s="249"/>
      <c r="E35" s="249"/>
      <c r="F35" s="250"/>
      <c r="G35" s="246"/>
      <c r="H35" s="247"/>
      <c r="I35" s="164" t="s">
        <v>188</v>
      </c>
      <c r="J35" s="153"/>
    </row>
    <row r="36" spans="1:18" x14ac:dyDescent="0.2">
      <c r="A36" s="152"/>
      <c r="B36" s="248" t="s">
        <v>40</v>
      </c>
      <c r="C36" s="249"/>
      <c r="D36" s="249"/>
      <c r="E36" s="249"/>
      <c r="F36" s="250"/>
      <c r="G36" s="246"/>
      <c r="H36" s="247"/>
      <c r="I36" s="164" t="s">
        <v>41</v>
      </c>
      <c r="J36" s="153"/>
    </row>
    <row r="37" spans="1:18" x14ac:dyDescent="0.2">
      <c r="A37" s="152"/>
      <c r="B37" s="289" t="str">
        <f>IF('Instrument Details'!$L$26=2,"Is indicator approved for Multi-Interval?","")</f>
        <v/>
      </c>
      <c r="C37" s="290"/>
      <c r="D37" s="290"/>
      <c r="E37" s="290"/>
      <c r="F37" s="291" t="str">
        <f>IF('Instrument Details'!$L$26=2,"No. of Ranges","")</f>
        <v/>
      </c>
      <c r="G37" s="291"/>
      <c r="H37" s="128"/>
      <c r="I37" s="165" t="str">
        <f>IF('Instrument Details'!$L$26=2,"","Do Not Fill")</f>
        <v>Do Not Fill</v>
      </c>
      <c r="J37" s="153"/>
      <c r="L37" s="21" t="s">
        <v>87</v>
      </c>
      <c r="M37" s="22"/>
      <c r="N37" s="23" t="s">
        <v>88</v>
      </c>
      <c r="P37" s="37" t="s">
        <v>80</v>
      </c>
      <c r="Q37" s="5"/>
      <c r="R37" s="38" t="s">
        <v>91</v>
      </c>
    </row>
    <row r="38" spans="1:18" x14ac:dyDescent="0.2">
      <c r="A38" s="152"/>
      <c r="B38" s="289" t="str">
        <f>IF('Instrument Details'!$L$26=3,"Is indicator approved for Multi-Range?","")</f>
        <v/>
      </c>
      <c r="C38" s="290"/>
      <c r="D38" s="290"/>
      <c r="E38" s="290"/>
      <c r="F38" s="291" t="str">
        <f>IF('Instrument Details'!$L$26=3,"No. of Ranges","")</f>
        <v/>
      </c>
      <c r="G38" s="291"/>
      <c r="H38" s="128"/>
      <c r="I38" s="165" t="str">
        <f>IF('Instrument Details'!$L$26=3,"","Do Not Fill")</f>
        <v>Do Not Fill</v>
      </c>
      <c r="J38" s="153"/>
      <c r="L38" s="24" t="s">
        <v>89</v>
      </c>
      <c r="M38" s="25"/>
      <c r="N38" s="74">
        <f>H37</f>
        <v>0</v>
      </c>
      <c r="P38" s="39" t="s">
        <v>89</v>
      </c>
      <c r="Q38" s="40"/>
      <c r="R38" s="77">
        <f>H40</f>
        <v>0</v>
      </c>
    </row>
    <row r="39" spans="1:18" ht="17.45" customHeight="1" x14ac:dyDescent="0.2">
      <c r="A39" s="152"/>
      <c r="B39" s="277" t="str">
        <f>IF($O$15=2,"Is the indicator built with a linearisation facility?","")</f>
        <v/>
      </c>
      <c r="C39" s="278"/>
      <c r="D39" s="278"/>
      <c r="E39" s="278"/>
      <c r="F39" s="281" t="s">
        <v>92</v>
      </c>
      <c r="G39" s="281"/>
      <c r="H39" s="159"/>
      <c r="I39" s="15"/>
      <c r="J39" s="153"/>
      <c r="L39" s="24" t="s">
        <v>90</v>
      </c>
      <c r="M39" s="25"/>
      <c r="N39" s="26"/>
      <c r="P39" s="39" t="s">
        <v>90</v>
      </c>
      <c r="Q39" s="40"/>
      <c r="R39" s="41"/>
    </row>
    <row r="40" spans="1:18" ht="12.6" customHeight="1" x14ac:dyDescent="0.2">
      <c r="A40" s="152"/>
      <c r="B40" s="279"/>
      <c r="C40" s="280"/>
      <c r="D40" s="280"/>
      <c r="E40" s="280"/>
      <c r="F40" s="282"/>
      <c r="G40" s="282"/>
      <c r="H40" s="160"/>
      <c r="I40" s="165" t="str">
        <f>IF($O$15=2,"","Do Not Fill")</f>
        <v>Do Not Fill</v>
      </c>
      <c r="J40" s="153"/>
      <c r="L40" s="75">
        <v>1</v>
      </c>
      <c r="M40" s="27"/>
      <c r="N40" s="28"/>
      <c r="P40" s="76">
        <v>1</v>
      </c>
      <c r="Q40" s="42"/>
      <c r="R40" s="43"/>
    </row>
    <row r="41" spans="1:18" x14ac:dyDescent="0.2">
      <c r="A41" s="152"/>
      <c r="B41" s="15"/>
      <c r="C41" s="15"/>
      <c r="D41" s="15"/>
      <c r="E41" s="15"/>
      <c r="F41" s="15"/>
      <c r="G41" s="15"/>
      <c r="H41" s="15"/>
      <c r="I41" s="15"/>
      <c r="J41" s="153"/>
    </row>
    <row r="42" spans="1:18" x14ac:dyDescent="0.2">
      <c r="A42" s="148"/>
      <c r="B42" s="131"/>
      <c r="C42" s="131"/>
      <c r="D42" s="131"/>
      <c r="E42" s="131"/>
      <c r="F42" s="131"/>
      <c r="G42" s="131"/>
      <c r="H42" s="131"/>
      <c r="I42" s="131"/>
      <c r="J42" s="149"/>
    </row>
    <row r="43" spans="1:18" x14ac:dyDescent="0.2">
      <c r="A43" s="148"/>
      <c r="B43" s="131"/>
      <c r="C43" s="131"/>
      <c r="D43" s="131"/>
      <c r="E43" s="131"/>
      <c r="F43" s="131"/>
      <c r="G43" s="131"/>
      <c r="H43" s="131"/>
      <c r="I43" s="131" t="s">
        <v>193</v>
      </c>
      <c r="J43" s="149"/>
      <c r="L43" s="29" t="s">
        <v>82</v>
      </c>
      <c r="M43" s="30"/>
      <c r="N43" s="31" t="s">
        <v>88</v>
      </c>
    </row>
    <row r="44" spans="1:18" ht="13.5" thickBot="1" x14ac:dyDescent="0.25">
      <c r="A44" s="154"/>
      <c r="B44" s="155"/>
      <c r="C44" s="155"/>
      <c r="D44" s="155"/>
      <c r="E44" s="155"/>
      <c r="F44" s="155"/>
      <c r="G44" s="155"/>
      <c r="H44" s="155"/>
      <c r="I44" s="155"/>
      <c r="J44" s="156"/>
      <c r="L44" s="32" t="s">
        <v>89</v>
      </c>
      <c r="M44" s="33"/>
      <c r="N44" s="79">
        <f>H38</f>
        <v>0</v>
      </c>
    </row>
    <row r="45" spans="1:18" x14ac:dyDescent="0.2">
      <c r="A45" s="143"/>
      <c r="B45" s="143"/>
      <c r="C45" s="143"/>
      <c r="D45" s="143"/>
      <c r="E45" s="157"/>
      <c r="F45" s="143"/>
      <c r="G45" s="143"/>
      <c r="H45" s="143"/>
      <c r="I45" s="143"/>
      <c r="J45" s="143"/>
      <c r="L45" s="32" t="s">
        <v>90</v>
      </c>
      <c r="M45" s="33"/>
      <c r="N45" s="34"/>
    </row>
    <row r="46" spans="1:18" x14ac:dyDescent="0.2">
      <c r="A46" s="143"/>
      <c r="B46" s="143"/>
      <c r="C46" s="143"/>
      <c r="D46" s="143"/>
      <c r="E46" s="143"/>
      <c r="F46" s="143"/>
      <c r="G46" s="143"/>
      <c r="H46" s="143"/>
      <c r="I46" s="143"/>
      <c r="J46" s="143"/>
      <c r="L46" s="78">
        <v>1</v>
      </c>
      <c r="M46" s="35"/>
      <c r="N46" s="36"/>
    </row>
    <row r="47" spans="1:18" x14ac:dyDescent="0.2">
      <c r="A47" s="143"/>
      <c r="B47" s="143"/>
      <c r="C47" s="143"/>
      <c r="D47" s="143"/>
      <c r="E47" s="143"/>
      <c r="F47" s="143"/>
      <c r="G47" s="143"/>
      <c r="H47" s="143"/>
      <c r="I47" s="143"/>
      <c r="J47" s="143"/>
    </row>
    <row r="48" spans="1:18" x14ac:dyDescent="0.2">
      <c r="A48" s="143"/>
      <c r="B48" s="143"/>
      <c r="C48" s="143"/>
      <c r="D48" s="143"/>
      <c r="E48" s="143"/>
      <c r="F48" s="143"/>
      <c r="G48" s="143"/>
      <c r="H48" s="143"/>
      <c r="I48" s="143"/>
      <c r="J48" s="143"/>
    </row>
    <row r="49" spans="1:10" x14ac:dyDescent="0.2">
      <c r="A49" s="143"/>
      <c r="B49" s="143"/>
      <c r="C49" s="143"/>
      <c r="D49" s="143"/>
      <c r="E49" s="143"/>
      <c r="F49" s="143"/>
      <c r="G49" s="143"/>
      <c r="H49" s="143"/>
      <c r="I49" s="143"/>
      <c r="J49" s="143"/>
    </row>
    <row r="50" spans="1:10" x14ac:dyDescent="0.2">
      <c r="A50" s="143"/>
      <c r="B50" s="143"/>
      <c r="C50" s="143"/>
      <c r="D50" s="143"/>
      <c r="E50" s="143"/>
      <c r="F50" s="143"/>
      <c r="G50" s="143"/>
      <c r="H50" s="143"/>
      <c r="I50" s="143"/>
      <c r="J50" s="143"/>
    </row>
    <row r="51" spans="1:10" x14ac:dyDescent="0.2">
      <c r="A51" s="143"/>
      <c r="B51" s="143"/>
      <c r="C51" s="143"/>
      <c r="D51" s="143"/>
      <c r="E51" s="143"/>
      <c r="F51" s="143"/>
      <c r="G51" s="143"/>
      <c r="H51" s="143"/>
      <c r="I51" s="143"/>
      <c r="J51" s="143"/>
    </row>
    <row r="52" spans="1:10" x14ac:dyDescent="0.2">
      <c r="A52" s="143"/>
      <c r="B52" s="143"/>
      <c r="C52" s="143"/>
      <c r="D52" s="143"/>
      <c r="E52" s="143"/>
      <c r="F52" s="143"/>
      <c r="G52" s="143"/>
      <c r="H52" s="143"/>
      <c r="I52" s="143"/>
      <c r="J52" s="143"/>
    </row>
    <row r="53" spans="1:10" x14ac:dyDescent="0.2">
      <c r="A53" s="143"/>
      <c r="B53" s="143"/>
      <c r="C53" s="143"/>
      <c r="D53" s="143"/>
      <c r="E53" s="143"/>
      <c r="F53" s="143"/>
      <c r="G53" s="143"/>
      <c r="H53" s="143"/>
      <c r="I53" s="143"/>
      <c r="J53" s="143"/>
    </row>
    <row r="54" spans="1:10" x14ac:dyDescent="0.2">
      <c r="A54" s="143"/>
      <c r="B54" s="143"/>
      <c r="C54" s="143"/>
      <c r="D54" s="143"/>
      <c r="E54" s="143"/>
      <c r="F54" s="143"/>
      <c r="G54" s="143"/>
      <c r="H54" s="143"/>
      <c r="I54" s="143"/>
      <c r="J54" s="143"/>
    </row>
    <row r="55" spans="1:10" x14ac:dyDescent="0.2">
      <c r="A55" s="143"/>
      <c r="B55" s="143"/>
      <c r="C55" s="143"/>
      <c r="D55" s="143"/>
      <c r="E55" s="143"/>
      <c r="F55" s="143"/>
      <c r="G55" s="143"/>
      <c r="H55" s="143"/>
      <c r="I55" s="143"/>
      <c r="J55" s="143"/>
    </row>
    <row r="56" spans="1:10" x14ac:dyDescent="0.2">
      <c r="A56" s="143"/>
      <c r="B56" s="143"/>
      <c r="C56" s="143"/>
      <c r="D56" s="143"/>
      <c r="E56" s="143"/>
      <c r="F56" s="143"/>
      <c r="G56" s="143"/>
      <c r="H56" s="143"/>
      <c r="I56" s="143"/>
      <c r="J56" s="143"/>
    </row>
  </sheetData>
  <sheetProtection algorithmName="SHA-512" hashValue="OMJAOqEI8o2GipIGJPTW+EKwOJKkRR+6HqvYh3B53PkRE5QswE8vB4vcyXTiwUS0FCgksyBM/aBCfz7bgRY7OQ==" saltValue="aOz6/dCSboR1BOiP0XfwsQ==" spinCount="100000" sheet="1" objects="1" scenarios="1"/>
  <mergeCells count="55">
    <mergeCell ref="G7:H7"/>
    <mergeCell ref="G8:H8"/>
    <mergeCell ref="B37:E37"/>
    <mergeCell ref="F37:G37"/>
    <mergeCell ref="B9:H9"/>
    <mergeCell ref="F15:H15"/>
    <mergeCell ref="B11:I12"/>
    <mergeCell ref="B21:F21"/>
    <mergeCell ref="B22:F22"/>
    <mergeCell ref="G17:H17"/>
    <mergeCell ref="B19:F19"/>
    <mergeCell ref="G19:H19"/>
    <mergeCell ref="G21:H21"/>
    <mergeCell ref="G20:H20"/>
    <mergeCell ref="B20:F20"/>
    <mergeCell ref="G22:H22"/>
    <mergeCell ref="B39:E40"/>
    <mergeCell ref="F39:G40"/>
    <mergeCell ref="B23:F23"/>
    <mergeCell ref="G23:H23"/>
    <mergeCell ref="G24:H24"/>
    <mergeCell ref="B38:E38"/>
    <mergeCell ref="F38:G38"/>
    <mergeCell ref="G35:H35"/>
    <mergeCell ref="G36:H36"/>
    <mergeCell ref="B33:F33"/>
    <mergeCell ref="B36:F36"/>
    <mergeCell ref="B24:F24"/>
    <mergeCell ref="B27:I27"/>
    <mergeCell ref="B34:F34"/>
    <mergeCell ref="B32:F32"/>
    <mergeCell ref="B35:F35"/>
    <mergeCell ref="B18:F18"/>
    <mergeCell ref="G18:H18"/>
    <mergeCell ref="B2:I2"/>
    <mergeCell ref="G29:H29"/>
    <mergeCell ref="G30:H30"/>
    <mergeCell ref="B7:F8"/>
    <mergeCell ref="B4:F5"/>
    <mergeCell ref="G4:H5"/>
    <mergeCell ref="B6:D6"/>
    <mergeCell ref="E6:H6"/>
    <mergeCell ref="B10:F10"/>
    <mergeCell ref="G10:H10"/>
    <mergeCell ref="G16:H16"/>
    <mergeCell ref="B15:E15"/>
    <mergeCell ref="B16:F16"/>
    <mergeCell ref="B17:F17"/>
    <mergeCell ref="G31:H31"/>
    <mergeCell ref="G32:H32"/>
    <mergeCell ref="G33:H33"/>
    <mergeCell ref="G34:H34"/>
    <mergeCell ref="B29:F29"/>
    <mergeCell ref="B30:F30"/>
    <mergeCell ref="B31:F31"/>
  </mergeCells>
  <phoneticPr fontId="1" type="noConversion"/>
  <pageMargins left="0.75" right="0.75" top="1" bottom="1" header="0.5" footer="0.5"/>
  <pageSetup paperSize="9" orientation="portrait" r:id="rId1"/>
  <headerFooter alignWithMargins="0">
    <oddFooter>&amp;RVersion 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Drop Down 2">
              <controlPr locked="0" defaultSize="0" autoLine="0" autoPict="0">
                <anchor moveWithCells="1">
                  <from>
                    <xdr:col>6</xdr:col>
                    <xdr:colOff>9525</xdr:colOff>
                    <xdr:row>3</xdr:row>
                    <xdr:rowOff>9525</xdr:rowOff>
                  </from>
                  <to>
                    <xdr:col>7</xdr:col>
                    <xdr:colOff>600075</xdr:colOff>
                    <xdr:row>4</xdr:row>
                    <xdr:rowOff>38100</xdr:rowOff>
                  </to>
                </anchor>
              </controlPr>
            </control>
          </mc:Choice>
        </mc:AlternateContent>
        <mc:AlternateContent xmlns:mc="http://schemas.openxmlformats.org/markup-compatibility/2006">
          <mc:Choice Requires="x14">
            <control shapeId="3075" r:id="rId5" name="Drop Down 3">
              <controlPr locked="0" defaultSize="0" autoLine="0" autoPict="0">
                <anchor moveWithCells="1">
                  <from>
                    <xdr:col>6</xdr:col>
                    <xdr:colOff>9525</xdr:colOff>
                    <xdr:row>7</xdr:row>
                    <xdr:rowOff>0</xdr:rowOff>
                  </from>
                  <to>
                    <xdr:col>7</xdr:col>
                    <xdr:colOff>581025</xdr:colOff>
                    <xdr:row>8</xdr:row>
                    <xdr:rowOff>9525</xdr:rowOff>
                  </to>
                </anchor>
              </controlPr>
            </control>
          </mc:Choice>
        </mc:AlternateContent>
        <mc:AlternateContent xmlns:mc="http://schemas.openxmlformats.org/markup-compatibility/2006">
          <mc:Choice Requires="x14">
            <control shapeId="3078" r:id="rId6" name="Drop Down 6">
              <controlPr locked="0" defaultSize="0" autoLine="0" autoPict="0">
                <anchor moveWithCells="1">
                  <from>
                    <xdr:col>6</xdr:col>
                    <xdr:colOff>9525</xdr:colOff>
                    <xdr:row>22</xdr:row>
                    <xdr:rowOff>28575</xdr:rowOff>
                  </from>
                  <to>
                    <xdr:col>7</xdr:col>
                    <xdr:colOff>581025</xdr:colOff>
                    <xdr:row>23</xdr:row>
                    <xdr:rowOff>9525</xdr:rowOff>
                  </to>
                </anchor>
              </controlPr>
            </control>
          </mc:Choice>
        </mc:AlternateContent>
        <mc:AlternateContent xmlns:mc="http://schemas.openxmlformats.org/markup-compatibility/2006">
          <mc:Choice Requires="x14">
            <control shapeId="3079" r:id="rId7" name="Drop Down 7">
              <controlPr locked="0" defaultSize="0" autoLine="0" autoPict="0">
                <anchor moveWithCells="1">
                  <from>
                    <xdr:col>5</xdr:col>
                    <xdr:colOff>0</xdr:colOff>
                    <xdr:row>36</xdr:row>
                    <xdr:rowOff>9525</xdr:rowOff>
                  </from>
                  <to>
                    <xdr:col>5</xdr:col>
                    <xdr:colOff>371475</xdr:colOff>
                    <xdr:row>36</xdr:row>
                    <xdr:rowOff>152400</xdr:rowOff>
                  </to>
                </anchor>
              </controlPr>
            </control>
          </mc:Choice>
        </mc:AlternateContent>
        <mc:AlternateContent xmlns:mc="http://schemas.openxmlformats.org/markup-compatibility/2006">
          <mc:Choice Requires="x14">
            <control shapeId="3080" r:id="rId8" name="Drop Down 8">
              <controlPr locked="0" defaultSize="0" autoLine="0" autoPict="0">
                <anchor moveWithCells="1">
                  <from>
                    <xdr:col>5</xdr:col>
                    <xdr:colOff>0</xdr:colOff>
                    <xdr:row>37</xdr:row>
                    <xdr:rowOff>9525</xdr:rowOff>
                  </from>
                  <to>
                    <xdr:col>5</xdr:col>
                    <xdr:colOff>371475</xdr:colOff>
                    <xdr:row>37</xdr:row>
                    <xdr:rowOff>152400</xdr:rowOff>
                  </to>
                </anchor>
              </controlPr>
            </control>
          </mc:Choice>
        </mc:AlternateContent>
        <mc:AlternateContent xmlns:mc="http://schemas.openxmlformats.org/markup-compatibility/2006">
          <mc:Choice Requires="x14">
            <control shapeId="3081" r:id="rId9" name="Drop Down 9">
              <controlPr locked="0" defaultSize="0" autoLine="0" autoPict="0">
                <anchor moveWithCells="1">
                  <from>
                    <xdr:col>4</xdr:col>
                    <xdr:colOff>219075</xdr:colOff>
                    <xdr:row>38</xdr:row>
                    <xdr:rowOff>200025</xdr:rowOff>
                  </from>
                  <to>
                    <xdr:col>4</xdr:col>
                    <xdr:colOff>581025</xdr:colOff>
                    <xdr:row>39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56"/>
  <sheetViews>
    <sheetView showRowColHeaders="0" zoomScaleNormal="100" workbookViewId="0">
      <selection activeCell="I2" sqref="I2"/>
    </sheetView>
  </sheetViews>
  <sheetFormatPr defaultRowHeight="12.75" x14ac:dyDescent="0.2"/>
  <cols>
    <col min="11" max="11" width="8.85546875" customWidth="1"/>
    <col min="12" max="17" width="8.85546875" hidden="1" customWidth="1"/>
    <col min="18" max="18" width="11" hidden="1" customWidth="1"/>
    <col min="19" max="20" width="8.85546875" hidden="1" customWidth="1"/>
    <col min="21" max="22" width="8.7109375" hidden="1" customWidth="1"/>
  </cols>
  <sheetData>
    <row r="1" spans="1:21" x14ac:dyDescent="0.2">
      <c r="A1" s="144"/>
      <c r="B1" s="310" t="s">
        <v>95</v>
      </c>
      <c r="C1" s="310"/>
      <c r="D1" s="310"/>
      <c r="E1" s="310"/>
      <c r="F1" s="310"/>
      <c r="G1" s="310"/>
      <c r="H1" s="310"/>
      <c r="I1" s="147"/>
      <c r="U1" s="117" t="s">
        <v>203</v>
      </c>
    </row>
    <row r="2" spans="1:21" ht="13.5" thickBot="1" x14ac:dyDescent="0.25">
      <c r="A2" s="148"/>
      <c r="B2" s="131"/>
      <c r="C2" s="131"/>
      <c r="D2" s="131"/>
      <c r="E2" s="132"/>
      <c r="F2" s="132"/>
      <c r="G2" s="311" t="s">
        <v>202</v>
      </c>
      <c r="H2" s="311"/>
      <c r="I2" s="184" t="str">
        <f>IF(H4="","ERROR",(IF(U46&gt;0,"FAIL","PASS")))</f>
        <v>ERROR</v>
      </c>
      <c r="L2" s="44" t="s">
        <v>98</v>
      </c>
      <c r="M2" s="44"/>
      <c r="N2" s="44"/>
      <c r="O2" s="44"/>
      <c r="P2" s="80" t="str">
        <f>'Instrument Details'!P29</f>
        <v/>
      </c>
      <c r="R2" s="52" t="s">
        <v>127</v>
      </c>
      <c r="S2" s="80" t="str">
        <f>'Instrument Details'!P30</f>
        <v/>
      </c>
    </row>
    <row r="3" spans="1:21" x14ac:dyDescent="0.2">
      <c r="A3" s="148"/>
      <c r="B3" s="167" t="s">
        <v>96</v>
      </c>
      <c r="C3" s="145"/>
      <c r="D3" s="145"/>
      <c r="E3" s="145"/>
      <c r="F3" s="145"/>
      <c r="G3" s="145"/>
      <c r="H3" s="147"/>
      <c r="I3" s="149"/>
      <c r="L3" s="44" t="s">
        <v>99</v>
      </c>
      <c r="M3" s="44"/>
      <c r="N3" s="44"/>
      <c r="O3" s="44"/>
      <c r="P3" s="80">
        <f>'Instrument Details'!P27</f>
        <v>2</v>
      </c>
    </row>
    <row r="4" spans="1:21" x14ac:dyDescent="0.2">
      <c r="A4" s="148"/>
      <c r="B4" s="148" t="s">
        <v>97</v>
      </c>
      <c r="C4" s="131"/>
      <c r="D4" s="131"/>
      <c r="E4" s="131"/>
      <c r="F4" s="131"/>
      <c r="G4" s="131"/>
      <c r="H4" s="87" t="str">
        <f>IF(P2="","",(IF(C5&gt;1,"PASS","FAIL")))</f>
        <v/>
      </c>
      <c r="I4" s="149"/>
      <c r="L4" s="44" t="s">
        <v>100</v>
      </c>
      <c r="M4" s="44"/>
      <c r="N4" s="44"/>
      <c r="O4" s="44"/>
      <c r="P4" s="80" t="str">
        <f>'Instrument Details'!P28</f>
        <v/>
      </c>
      <c r="U4">
        <f>IF(OR(H4="PASS",H4="N/A"),0,1)</f>
        <v>1</v>
      </c>
    </row>
    <row r="5" spans="1:21" ht="13.5" thickBot="1" x14ac:dyDescent="0.25">
      <c r="A5" s="148"/>
      <c r="B5" s="168" t="s">
        <v>126</v>
      </c>
      <c r="C5" s="88" t="str">
        <f>IF(P2="","",(P2+P3+S2+P4+P5)/P2)</f>
        <v/>
      </c>
      <c r="D5" s="155"/>
      <c r="E5" s="155"/>
      <c r="F5" s="155"/>
      <c r="G5" s="155"/>
      <c r="H5" s="156"/>
      <c r="I5" s="149"/>
      <c r="L5" s="44" t="s">
        <v>101</v>
      </c>
      <c r="M5" s="44"/>
      <c r="N5" s="44"/>
      <c r="O5" s="44"/>
      <c r="P5" s="80">
        <f>'Instrument Details'!M38</f>
        <v>0</v>
      </c>
    </row>
    <row r="6" spans="1:21" ht="13.5" thickBot="1" x14ac:dyDescent="0.25">
      <c r="A6" s="148"/>
      <c r="B6" s="131"/>
      <c r="C6" s="131"/>
      <c r="D6" s="131"/>
      <c r="E6" s="131"/>
      <c r="F6" s="131"/>
      <c r="G6" s="131"/>
      <c r="H6" s="131"/>
      <c r="I6" s="149"/>
    </row>
    <row r="7" spans="1:21" x14ac:dyDescent="0.2">
      <c r="A7" s="148"/>
      <c r="B7" s="167" t="s">
        <v>114</v>
      </c>
      <c r="C7" s="145"/>
      <c r="D7" s="145"/>
      <c r="E7" s="145"/>
      <c r="F7" s="145"/>
      <c r="G7" s="145"/>
      <c r="H7" s="89" t="str">
        <f>IF(P2="","",(IF(P7&lt;S7,"FAIL","PASS")))</f>
        <v/>
      </c>
      <c r="I7" s="149"/>
      <c r="L7" s="46" t="s">
        <v>111</v>
      </c>
      <c r="M7" s="45"/>
      <c r="N7" s="45"/>
      <c r="O7" s="45"/>
      <c r="P7" s="80" t="str">
        <f>IF('Indicator &amp; Loadcell Details'!G16="","",'Indicator &amp; Loadcell Details'!G16)</f>
        <v/>
      </c>
      <c r="R7" s="4" t="s">
        <v>131</v>
      </c>
      <c r="S7" s="80" t="str">
        <f>IF(P2="","",C5*P2*P8/P9)</f>
        <v/>
      </c>
      <c r="U7">
        <f>IF(OR(H7="PASS",H7="N/A"),0,1)</f>
        <v>1</v>
      </c>
    </row>
    <row r="8" spans="1:21" ht="13.5" thickBot="1" x14ac:dyDescent="0.25">
      <c r="A8" s="148"/>
      <c r="B8" s="90" t="str">
        <f>P7</f>
        <v/>
      </c>
      <c r="C8" s="169" t="s">
        <v>133</v>
      </c>
      <c r="D8" s="88" t="str">
        <f>S7</f>
        <v/>
      </c>
      <c r="E8" s="155"/>
      <c r="F8" s="155"/>
      <c r="G8" s="155"/>
      <c r="H8" s="156"/>
      <c r="I8" s="149"/>
      <c r="L8" s="46" t="s">
        <v>112</v>
      </c>
      <c r="M8" s="45"/>
      <c r="N8" s="45"/>
      <c r="O8" s="45"/>
      <c r="P8" s="80">
        <f>'Instrument Details'!P31</f>
        <v>1</v>
      </c>
    </row>
    <row r="9" spans="1:21" x14ac:dyDescent="0.2">
      <c r="A9" s="148"/>
      <c r="B9" s="131"/>
      <c r="C9" s="131"/>
      <c r="D9" s="131"/>
      <c r="E9" s="131"/>
      <c r="F9" s="131"/>
      <c r="G9" s="131"/>
      <c r="H9" s="131"/>
      <c r="I9" s="149"/>
      <c r="L9" s="46" t="s">
        <v>113</v>
      </c>
      <c r="M9" s="45"/>
      <c r="N9" s="45"/>
      <c r="O9" s="45"/>
      <c r="P9" s="80">
        <f>'Instrument Details'!P32</f>
        <v>0</v>
      </c>
    </row>
    <row r="10" spans="1:21" ht="13.5" thickBot="1" x14ac:dyDescent="0.25">
      <c r="A10" s="148"/>
      <c r="B10" s="131"/>
      <c r="C10" s="131"/>
      <c r="D10" s="131"/>
      <c r="E10" s="131"/>
      <c r="F10" s="131"/>
      <c r="G10" s="131"/>
      <c r="H10" s="131"/>
      <c r="I10" s="149"/>
    </row>
    <row r="11" spans="1:21" x14ac:dyDescent="0.2">
      <c r="A11" s="148"/>
      <c r="B11" s="167" t="s">
        <v>115</v>
      </c>
      <c r="C11" s="145"/>
      <c r="D11" s="145"/>
      <c r="E11" s="145"/>
      <c r="F11" s="145"/>
      <c r="G11" s="145"/>
      <c r="H11" s="89" t="str">
        <f>IF(P11="","",(IF(P11&gt;S11,"FAIL","PASS")))</f>
        <v/>
      </c>
      <c r="I11" s="149"/>
      <c r="L11" s="47" t="s">
        <v>116</v>
      </c>
      <c r="M11" s="3"/>
      <c r="N11" s="3"/>
      <c r="O11" s="3"/>
      <c r="P11" s="80" t="str">
        <f>IF('Indicator &amp; Loadcell Details'!G21="","",'Indicator &amp; Loadcell Details'!G21)</f>
        <v/>
      </c>
      <c r="R11" s="4" t="s">
        <v>132</v>
      </c>
      <c r="S11" s="80" t="e">
        <f>IF(P12="","",P12*P8/P9)</f>
        <v>#DIV/0!</v>
      </c>
      <c r="U11">
        <f>IF(OR(H11="PASS",H11="N/A"),0,1)</f>
        <v>1</v>
      </c>
    </row>
    <row r="12" spans="1:21" ht="13.5" thickBot="1" x14ac:dyDescent="0.25">
      <c r="A12" s="148"/>
      <c r="B12" s="90" t="str">
        <f>P11</f>
        <v/>
      </c>
      <c r="C12" s="169" t="s">
        <v>134</v>
      </c>
      <c r="D12" s="88" t="e">
        <f>S11</f>
        <v>#DIV/0!</v>
      </c>
      <c r="E12" s="155"/>
      <c r="F12" s="155"/>
      <c r="G12" s="155"/>
      <c r="H12" s="156"/>
      <c r="I12" s="149"/>
      <c r="L12" s="47" t="s">
        <v>117</v>
      </c>
      <c r="M12" s="3"/>
      <c r="N12" s="3"/>
      <c r="O12" s="3"/>
      <c r="P12" s="80">
        <f>'Instrument Details'!P27</f>
        <v>2</v>
      </c>
    </row>
    <row r="13" spans="1:21" ht="13.5" thickBot="1" x14ac:dyDescent="0.25">
      <c r="A13" s="148"/>
      <c r="B13" s="131"/>
      <c r="C13" s="131"/>
      <c r="D13" s="131"/>
      <c r="E13" s="131"/>
      <c r="F13" s="131"/>
      <c r="G13" s="131"/>
      <c r="H13" s="131"/>
      <c r="I13" s="149"/>
    </row>
    <row r="14" spans="1:21" x14ac:dyDescent="0.2">
      <c r="A14" s="148"/>
      <c r="B14" s="167" t="s">
        <v>171</v>
      </c>
      <c r="C14" s="146"/>
      <c r="D14" s="146"/>
      <c r="E14" s="146"/>
      <c r="F14" s="146"/>
      <c r="G14" s="146"/>
      <c r="H14" s="147"/>
      <c r="I14" s="149"/>
      <c r="L14" s="54" t="s">
        <v>136</v>
      </c>
      <c r="M14" s="53"/>
      <c r="N14" s="80" t="str">
        <f>IF('Indicator &amp; Loadcell Details'!G17="","",'Indicator &amp; Loadcell Details'!G17)</f>
        <v/>
      </c>
    </row>
    <row r="15" spans="1:21" x14ac:dyDescent="0.2">
      <c r="A15" s="148"/>
      <c r="B15" s="170" t="str">
        <f>IF('Instrument Details'!L26=2,"Multi-interval Instrument:  nLC ≥ Max / e1","")</f>
        <v/>
      </c>
      <c r="C15" s="171"/>
      <c r="D15" s="171"/>
      <c r="E15" s="171"/>
      <c r="F15" s="171"/>
      <c r="G15" s="171"/>
      <c r="H15" s="149"/>
      <c r="I15" s="149"/>
      <c r="L15" s="54" t="s">
        <v>141</v>
      </c>
      <c r="M15" s="53"/>
      <c r="N15" s="80" t="str">
        <f>'Instrument Details'!P35</f>
        <v/>
      </c>
      <c r="O15" s="117" t="s">
        <v>199</v>
      </c>
      <c r="P15" s="80" t="e">
        <f>0.4*N15</f>
        <v>#VALUE!</v>
      </c>
    </row>
    <row r="16" spans="1:21" x14ac:dyDescent="0.2">
      <c r="A16" s="148"/>
      <c r="B16" s="170" t="str">
        <f>IF('Instrument Details'!L26=3,"Multi-range Instrument:    nLC ≥ 0.4 × Maxr / e1","")</f>
        <v/>
      </c>
      <c r="C16" s="171"/>
      <c r="D16" s="171"/>
      <c r="E16" s="172"/>
      <c r="F16" s="172"/>
      <c r="G16" s="172"/>
      <c r="H16" s="149"/>
      <c r="I16" s="149"/>
    </row>
    <row r="17" spans="1:21" ht="13.5" thickBot="1" x14ac:dyDescent="0.25">
      <c r="A17" s="148"/>
      <c r="B17" s="91" t="str">
        <f>IF('Instrument Details'!$L$26=1,"",$N$14)</f>
        <v/>
      </c>
      <c r="C17" s="169" t="s">
        <v>133</v>
      </c>
      <c r="D17" s="88" t="str">
        <f>IF('Instrument Details'!$L$26=1,"",IF('Instrument Details'!$L$26=3,$P$15,$N$15))</f>
        <v/>
      </c>
      <c r="E17" s="155"/>
      <c r="F17" s="155"/>
      <c r="G17" s="155"/>
      <c r="H17" s="92" t="str">
        <f>IF(B17="","N/A",IF($B$17&gt;=$D$17,"PASS","FAIL"))</f>
        <v>N/A</v>
      </c>
      <c r="I17" s="149"/>
      <c r="U17">
        <f>IF(OR(H17="PASS",H17="N/A"),0,1)</f>
        <v>0</v>
      </c>
    </row>
    <row r="18" spans="1:21" x14ac:dyDescent="0.2">
      <c r="A18" s="148"/>
      <c r="B18" s="131"/>
      <c r="C18" s="131"/>
      <c r="D18" s="131"/>
      <c r="E18" s="131"/>
      <c r="F18" s="131"/>
      <c r="G18" s="131"/>
      <c r="H18" s="131"/>
      <c r="I18" s="149"/>
    </row>
    <row r="19" spans="1:21" ht="13.5" thickBot="1" x14ac:dyDescent="0.25">
      <c r="A19" s="148"/>
      <c r="B19" s="131"/>
      <c r="C19" s="131"/>
      <c r="D19" s="131"/>
      <c r="E19" s="131"/>
      <c r="F19" s="131"/>
      <c r="G19" s="131"/>
      <c r="H19" s="131"/>
      <c r="I19" s="149"/>
    </row>
    <row r="20" spans="1:21" x14ac:dyDescent="0.2">
      <c r="A20" s="148"/>
      <c r="B20" s="167" t="s">
        <v>172</v>
      </c>
      <c r="C20" s="145"/>
      <c r="D20" s="145"/>
      <c r="E20" s="145"/>
      <c r="F20" s="145"/>
      <c r="G20" s="145"/>
      <c r="H20" s="147"/>
      <c r="I20" s="149"/>
      <c r="L20" s="57" t="s">
        <v>153</v>
      </c>
      <c r="M20" s="129" t="str">
        <f>IF('Indicator &amp; Loadcell Details'!G22="","",'Indicator &amp; Loadcell Details'!G22)</f>
        <v/>
      </c>
      <c r="N20" s="57" t="s">
        <v>155</v>
      </c>
      <c r="O20" s="82" t="str">
        <f>IF('Instrument Details'!G35="","",'Instrument Details'!G35)</f>
        <v/>
      </c>
    </row>
    <row r="21" spans="1:21" x14ac:dyDescent="0.2">
      <c r="A21" s="148"/>
      <c r="B21" s="173" t="s">
        <v>151</v>
      </c>
      <c r="C21" s="171"/>
      <c r="D21" s="171"/>
      <c r="E21" s="171"/>
      <c r="F21" s="171"/>
      <c r="G21" s="171"/>
      <c r="H21" s="149"/>
      <c r="I21" s="149"/>
      <c r="L21" s="57" t="s">
        <v>154</v>
      </c>
      <c r="M21" s="82" t="str">
        <f>IF('Indicator &amp; Loadcell Details'!G16="","",'Indicator &amp; Loadcell Details'!G16)</f>
        <v/>
      </c>
      <c r="N21" s="57" t="s">
        <v>156</v>
      </c>
      <c r="O21" s="82">
        <f>'Instrument Details'!M35</f>
        <v>0</v>
      </c>
    </row>
    <row r="22" spans="1:21" ht="15.75" x14ac:dyDescent="0.3">
      <c r="A22" s="148"/>
      <c r="B22" s="174" t="s">
        <v>152</v>
      </c>
      <c r="C22" s="171"/>
      <c r="D22" s="171"/>
      <c r="E22" s="172"/>
      <c r="F22" s="172"/>
      <c r="G22" s="172"/>
      <c r="H22" s="87" t="str">
        <f>IF(B23="","N/A",IF(B23&gt;D23,"FAIL","PASS"))</f>
        <v>N/A</v>
      </c>
      <c r="I22" s="149"/>
      <c r="U22">
        <f>IF(OR(H22="PASS",H22="N/A"),0,1)</f>
        <v>0</v>
      </c>
    </row>
    <row r="23" spans="1:21" x14ac:dyDescent="0.2">
      <c r="A23" s="148"/>
      <c r="B23" s="93" t="str">
        <f>IF(M20="","",IF('Instrument Details'!L26=3,M20/M21,""))</f>
        <v/>
      </c>
      <c r="C23" s="175" t="s">
        <v>134</v>
      </c>
      <c r="D23" s="81" t="str">
        <f>IF(M20="","",0.5*O20/O21)</f>
        <v/>
      </c>
      <c r="E23" s="131"/>
      <c r="F23" s="131"/>
      <c r="G23" s="131"/>
      <c r="H23" s="149"/>
      <c r="I23" s="149"/>
    </row>
    <row r="24" spans="1:21" x14ac:dyDescent="0.2">
      <c r="A24" s="148"/>
      <c r="B24" s="148"/>
      <c r="C24" s="131"/>
      <c r="D24" s="131"/>
      <c r="E24" s="131"/>
      <c r="F24" s="131"/>
      <c r="G24" s="131"/>
      <c r="H24" s="149"/>
      <c r="I24" s="149"/>
    </row>
    <row r="25" spans="1:21" x14ac:dyDescent="0.2">
      <c r="A25" s="148"/>
      <c r="B25" s="173" t="s">
        <v>157</v>
      </c>
      <c r="C25" s="171"/>
      <c r="D25" s="171"/>
      <c r="E25" s="171"/>
      <c r="F25" s="171"/>
      <c r="G25" s="171"/>
      <c r="H25" s="149"/>
      <c r="I25" s="149"/>
    </row>
    <row r="26" spans="1:21" ht="15.75" x14ac:dyDescent="0.3">
      <c r="A26" s="148"/>
      <c r="B26" s="174" t="s">
        <v>158</v>
      </c>
      <c r="C26" s="171"/>
      <c r="D26" s="171"/>
      <c r="E26" s="172"/>
      <c r="F26" s="172"/>
      <c r="G26" s="172"/>
      <c r="H26" s="87" t="str">
        <f>IF(B27="","N/A",IF(B27&gt;D27,"FAIL","PASS"))</f>
        <v>N/A</v>
      </c>
      <c r="I26" s="149"/>
    </row>
    <row r="27" spans="1:21" ht="13.5" thickBot="1" x14ac:dyDescent="0.25">
      <c r="A27" s="148"/>
      <c r="B27" s="94" t="str">
        <f>IF(M20="","",IF('Instrument Details'!L26=3,M20/M21,""))</f>
        <v/>
      </c>
      <c r="C27" s="169" t="s">
        <v>134</v>
      </c>
      <c r="D27" s="95" t="str">
        <f>IF(M20="","",O20/O21)</f>
        <v/>
      </c>
      <c r="E27" s="155"/>
      <c r="F27" s="155"/>
      <c r="G27" s="155"/>
      <c r="H27" s="156"/>
      <c r="I27" s="149"/>
      <c r="U27">
        <f>IF(OR(H26="PASS",H26="N/A"),0,1)</f>
        <v>0</v>
      </c>
    </row>
    <row r="28" spans="1:21" x14ac:dyDescent="0.2">
      <c r="A28" s="148"/>
      <c r="B28" s="132"/>
      <c r="C28" s="131"/>
      <c r="D28" s="131"/>
      <c r="E28" s="131"/>
      <c r="F28" s="131"/>
      <c r="G28" s="131"/>
      <c r="H28" s="131"/>
      <c r="I28" s="149"/>
    </row>
    <row r="29" spans="1:21" ht="13.5" thickBot="1" x14ac:dyDescent="0.25">
      <c r="A29" s="148"/>
      <c r="B29" s="132"/>
      <c r="C29" s="131"/>
      <c r="D29" s="131"/>
      <c r="E29" s="131"/>
      <c r="F29" s="131"/>
      <c r="G29" s="131"/>
      <c r="H29" s="131"/>
      <c r="I29" s="149"/>
      <c r="L29" s="56"/>
    </row>
    <row r="30" spans="1:21" x14ac:dyDescent="0.2">
      <c r="A30" s="148"/>
      <c r="B30" s="176" t="s">
        <v>194</v>
      </c>
      <c r="C30" s="131"/>
      <c r="D30" s="131"/>
      <c r="E30" s="131"/>
      <c r="F30" s="131"/>
      <c r="G30" s="131"/>
      <c r="H30" s="147"/>
      <c r="I30" s="149"/>
    </row>
    <row r="31" spans="1:21" x14ac:dyDescent="0.2">
      <c r="A31" s="148"/>
      <c r="B31" s="176" t="s">
        <v>195</v>
      </c>
      <c r="C31" s="131"/>
      <c r="D31" s="131"/>
      <c r="E31" s="131"/>
      <c r="F31" s="131"/>
      <c r="G31" s="131"/>
      <c r="H31" s="149"/>
      <c r="I31" s="149"/>
      <c r="L31" s="55" t="s">
        <v>142</v>
      </c>
      <c r="M31" s="55"/>
      <c r="N31" s="80" t="str">
        <f>IF('Indicator &amp; Loadcell Details'!$G$31="","",'Indicator &amp; Loadcell Details'!$G$31)</f>
        <v/>
      </c>
    </row>
    <row r="32" spans="1:21" ht="14.25" x14ac:dyDescent="0.2">
      <c r="A32" s="148"/>
      <c r="B32" s="177" t="s">
        <v>196</v>
      </c>
      <c r="C32" s="131"/>
      <c r="D32" s="178" t="s">
        <v>198</v>
      </c>
      <c r="E32" s="131"/>
      <c r="F32" s="179" t="s">
        <v>197</v>
      </c>
      <c r="G32" s="131"/>
      <c r="H32" s="149"/>
      <c r="I32" s="149"/>
      <c r="L32" s="55" t="s">
        <v>141</v>
      </c>
      <c r="M32" s="55"/>
      <c r="N32" s="80" t="str">
        <f>'Instrument Details'!$P$33</f>
        <v/>
      </c>
    </row>
    <row r="33" spans="1:24" ht="13.5" thickBot="1" x14ac:dyDescent="0.25">
      <c r="A33" s="148"/>
      <c r="B33" s="90" t="str">
        <f>$N$31</f>
        <v/>
      </c>
      <c r="C33" s="169" t="s">
        <v>133</v>
      </c>
      <c r="D33" s="88" t="str">
        <f>$N$32</f>
        <v/>
      </c>
      <c r="E33" s="180" t="s">
        <v>134</v>
      </c>
      <c r="F33" s="88" t="str">
        <f>$N$14</f>
        <v/>
      </c>
      <c r="G33" s="155"/>
      <c r="H33" s="92" t="str">
        <f>IF(N32="","",IF(AND($N$31&gt;=$N$32,$N$32&lt;=$N$14),"PASS","FAIL"))</f>
        <v/>
      </c>
      <c r="I33" s="149"/>
      <c r="U33">
        <f>IF(OR(H33="PASS",H33="N/A"),0,1)</f>
        <v>1</v>
      </c>
    </row>
    <row r="34" spans="1:24" ht="13.5" thickBot="1" x14ac:dyDescent="0.25">
      <c r="A34" s="148"/>
      <c r="B34" s="131"/>
      <c r="C34" s="131"/>
      <c r="D34" s="131"/>
      <c r="E34" s="131"/>
      <c r="F34" s="131"/>
      <c r="G34" s="131"/>
      <c r="H34" s="131"/>
      <c r="I34" s="149"/>
    </row>
    <row r="35" spans="1:24" x14ac:dyDescent="0.2">
      <c r="A35" s="148"/>
      <c r="B35" s="167" t="s">
        <v>118</v>
      </c>
      <c r="C35" s="145"/>
      <c r="D35" s="145"/>
      <c r="E35" s="145"/>
      <c r="F35" s="145"/>
      <c r="G35" s="145"/>
      <c r="H35" s="147"/>
      <c r="I35" s="149"/>
      <c r="L35" s="49" t="s">
        <v>119</v>
      </c>
      <c r="M35" s="48"/>
      <c r="N35" s="48"/>
      <c r="O35" s="48"/>
      <c r="P35" s="48"/>
      <c r="Q35" s="80" t="str">
        <f>IF('Indicator &amp; Loadcell Details'!$G$18="","",'Indicator &amp; Loadcell Details'!$G$18)</f>
        <v/>
      </c>
    </row>
    <row r="36" spans="1:24" ht="13.5" thickBot="1" x14ac:dyDescent="0.25">
      <c r="A36" s="148"/>
      <c r="B36" s="90" t="str">
        <f>$Q$35</f>
        <v/>
      </c>
      <c r="C36" s="169" t="s">
        <v>134</v>
      </c>
      <c r="D36" s="88" t="str">
        <f>IF(Q36="","",($Q$36*$P$8)/(SQRT($Q$37)))</f>
        <v/>
      </c>
      <c r="E36" s="155"/>
      <c r="F36" s="155"/>
      <c r="G36" s="155"/>
      <c r="H36" s="92" t="str">
        <f>IF(Q35="","",(IF(B36&gt;D36,"FAIL","PASS")))</f>
        <v/>
      </c>
      <c r="I36" s="149"/>
      <c r="L36" s="49" t="s">
        <v>120</v>
      </c>
      <c r="M36" s="48"/>
      <c r="N36" s="48"/>
      <c r="O36" s="48"/>
      <c r="P36" s="48"/>
      <c r="Q36" s="80" t="str">
        <f>'Instrument Details'!$P$34</f>
        <v/>
      </c>
      <c r="U36">
        <f>IF(OR(H36="PASS",H36="N/A"),0,1)</f>
        <v>1</v>
      </c>
    </row>
    <row r="37" spans="1:24" ht="13.5" thickBot="1" x14ac:dyDescent="0.25">
      <c r="A37" s="148"/>
      <c r="B37" s="131"/>
      <c r="C37" s="131"/>
      <c r="D37" s="131"/>
      <c r="E37" s="131"/>
      <c r="F37" s="131"/>
      <c r="G37" s="131"/>
      <c r="H37" s="131"/>
      <c r="I37" s="149"/>
      <c r="L37" s="49" t="s">
        <v>113</v>
      </c>
      <c r="M37" s="48"/>
      <c r="N37" s="48"/>
      <c r="O37" s="48"/>
      <c r="P37" s="48"/>
      <c r="Q37" s="80">
        <f>'Instrument Details'!$P$32</f>
        <v>0</v>
      </c>
    </row>
    <row r="38" spans="1:24" x14ac:dyDescent="0.2">
      <c r="A38" s="148"/>
      <c r="B38" s="167" t="s">
        <v>121</v>
      </c>
      <c r="C38" s="145"/>
      <c r="D38" s="145"/>
      <c r="E38" s="145"/>
      <c r="F38" s="145"/>
      <c r="G38" s="145"/>
      <c r="H38" s="147"/>
      <c r="I38" s="149"/>
    </row>
    <row r="39" spans="1:24" ht="13.5" thickBot="1" x14ac:dyDescent="0.25">
      <c r="A39" s="148"/>
      <c r="B39" s="90" t="str">
        <f>$M$40</f>
        <v/>
      </c>
      <c r="C39" s="169" t="s">
        <v>134</v>
      </c>
      <c r="D39" s="88" t="str">
        <f>IF(M41="","",$M$41/$Q$37)</f>
        <v/>
      </c>
      <c r="E39" s="169" t="s">
        <v>134</v>
      </c>
      <c r="F39" s="88" t="str">
        <f>$O$40</f>
        <v/>
      </c>
      <c r="G39" s="155"/>
      <c r="H39" s="92" t="str">
        <f>IF(M40="","",(IF(AND(M40&gt;0,O40&gt;0),IF(AND(D39&gt;=B39,D39&lt;=F39),"PASS","FAIL"),"N/A")))</f>
        <v/>
      </c>
      <c r="I39" s="149"/>
      <c r="L39" s="50" t="s">
        <v>122</v>
      </c>
      <c r="M39" s="51"/>
      <c r="N39" s="51"/>
      <c r="O39" s="51"/>
      <c r="P39" s="51"/>
      <c r="U39">
        <f>IF(OR(H39="PASS",H39="N/A"),0,1)</f>
        <v>1</v>
      </c>
    </row>
    <row r="40" spans="1:24" x14ac:dyDescent="0.2">
      <c r="A40" s="148"/>
      <c r="B40" s="132" t="s">
        <v>190</v>
      </c>
      <c r="C40" s="131"/>
      <c r="D40" s="131"/>
      <c r="E40" s="131"/>
      <c r="F40" s="131"/>
      <c r="G40" s="131"/>
      <c r="H40" s="131"/>
      <c r="I40" s="149"/>
      <c r="L40" s="50" t="s">
        <v>143</v>
      </c>
      <c r="M40" s="80" t="str">
        <f>IF('Indicator &amp; Loadcell Details'!$G$32="","",'Indicator &amp; Loadcell Details'!$G$32)</f>
        <v/>
      </c>
      <c r="N40" s="51" t="s">
        <v>145</v>
      </c>
      <c r="O40" s="80" t="str">
        <f>IF('Indicator &amp; Loadcell Details'!$G$33="","",'Indicator &amp; Loadcell Details'!$G$33)</f>
        <v/>
      </c>
    </row>
    <row r="41" spans="1:24" ht="13.5" thickBot="1" x14ac:dyDescent="0.25">
      <c r="A41" s="148"/>
      <c r="B41" s="130" t="e">
        <f>$M$42</f>
        <v>#VALUE!</v>
      </c>
      <c r="C41" s="181" t="s">
        <v>133</v>
      </c>
      <c r="D41" s="118" t="str">
        <f>IF(M41="","",M44*Q37/M41)</f>
        <v/>
      </c>
      <c r="E41" s="131"/>
      <c r="F41" s="131"/>
      <c r="G41" s="131"/>
      <c r="H41" s="118" t="e">
        <f>IF(M42="","",(IF(M42&gt;0,IF(B41&gt;=D41,"PASS","FAIL"),"N/A")))</f>
        <v>#VALUE!</v>
      </c>
      <c r="I41" s="149"/>
      <c r="L41" s="50" t="s">
        <v>144</v>
      </c>
      <c r="M41" s="80" t="str">
        <f>IF('Indicator &amp; Loadcell Details'!$G$20="","",'Indicator &amp; Loadcell Details'!$G$20)</f>
        <v/>
      </c>
    </row>
    <row r="42" spans="1:24" x14ac:dyDescent="0.2">
      <c r="A42" s="148"/>
      <c r="B42" s="167" t="s">
        <v>160</v>
      </c>
      <c r="C42" s="145"/>
      <c r="D42" s="145"/>
      <c r="E42" s="145"/>
      <c r="F42" s="145"/>
      <c r="G42" s="145"/>
      <c r="H42" s="147"/>
      <c r="I42" s="149"/>
      <c r="L42" s="120" t="s">
        <v>191</v>
      </c>
      <c r="M42" s="119" t="e">
        <f>IF('Indicator &amp; Loadcell Details'!$G$35="",(M44*1000/M40),'Indicator &amp; Loadcell Details'!$G$35)</f>
        <v>#VALUE!</v>
      </c>
      <c r="N42" s="119"/>
      <c r="O42" s="119"/>
      <c r="P42" s="119"/>
      <c r="U42" t="e">
        <f>IF(OR(H41="PASS",H41="N/A"),0,1)</f>
        <v>#VALUE!</v>
      </c>
    </row>
    <row r="43" spans="1:24" x14ac:dyDescent="0.2">
      <c r="A43" s="148"/>
      <c r="B43" s="173" t="s">
        <v>159</v>
      </c>
      <c r="C43" s="131"/>
      <c r="D43" s="131"/>
      <c r="E43" s="131"/>
      <c r="F43" s="131"/>
      <c r="G43" s="131"/>
      <c r="H43" s="149"/>
      <c r="I43" s="149"/>
      <c r="L43" s="59" t="s">
        <v>164</v>
      </c>
      <c r="M43" s="83" t="str">
        <f>IF('Indicator &amp; Loadcell Details'!G19="","",'Indicator &amp; Loadcell Details'!G19)</f>
        <v/>
      </c>
      <c r="N43" s="59" t="s">
        <v>154</v>
      </c>
      <c r="O43" s="84" t="str">
        <f>IF('Indicator &amp; Loadcell Details'!G16="","",'Indicator &amp; Loadcell Details'!G16)</f>
        <v/>
      </c>
      <c r="P43" s="58"/>
      <c r="T43" s="123"/>
      <c r="U43" s="123"/>
      <c r="V43" s="59" t="s">
        <v>170</v>
      </c>
      <c r="W43" s="121"/>
      <c r="X43" s="121"/>
    </row>
    <row r="44" spans="1:24" x14ac:dyDescent="0.2">
      <c r="A44" s="148"/>
      <c r="B44" s="173" t="s">
        <v>161</v>
      </c>
      <c r="C44" s="131"/>
      <c r="D44" s="131"/>
      <c r="E44" s="131"/>
      <c r="F44" s="131"/>
      <c r="G44" s="131"/>
      <c r="H44" s="87" t="str">
        <f>IF(M43="","",(IF(B46&lt;D46,"FAIL","PASS")))</f>
        <v/>
      </c>
      <c r="I44" s="149"/>
      <c r="L44" s="59" t="s">
        <v>165</v>
      </c>
      <c r="M44" s="84" t="str">
        <f>IF('Indicator &amp; Loadcell Details'!G36="","",'Indicator &amp; Loadcell Details'!G36)</f>
        <v/>
      </c>
      <c r="N44" s="59" t="s">
        <v>168</v>
      </c>
      <c r="O44" s="84">
        <f>'Instrument Details'!$P$32</f>
        <v>0</v>
      </c>
      <c r="P44" s="58"/>
      <c r="U44">
        <f>IF(OR(H44="PASS",H44="N/A"),0,1)</f>
        <v>1</v>
      </c>
    </row>
    <row r="45" spans="1:24" x14ac:dyDescent="0.2">
      <c r="A45" s="148"/>
      <c r="B45" s="182" t="s">
        <v>162</v>
      </c>
      <c r="C45" s="175" t="s">
        <v>133</v>
      </c>
      <c r="D45" s="183" t="s">
        <v>163</v>
      </c>
      <c r="E45" s="131"/>
      <c r="F45" s="131"/>
      <c r="G45" s="131"/>
      <c r="H45" s="149"/>
      <c r="I45" s="149"/>
      <c r="L45" s="59" t="s">
        <v>166</v>
      </c>
      <c r="M45" s="84">
        <f>'Instrument Details'!P31</f>
        <v>1</v>
      </c>
      <c r="N45" s="59" t="s">
        <v>169</v>
      </c>
      <c r="O45" s="84" t="str">
        <f>IF('Indicator &amp; Loadcell Details'!G34="","",'Indicator &amp; Loadcell Details'!G34)</f>
        <v/>
      </c>
      <c r="P45" s="58" t="s">
        <v>163</v>
      </c>
    </row>
    <row r="46" spans="1:24" ht="13.5" thickBot="1" x14ac:dyDescent="0.25">
      <c r="A46" s="148"/>
      <c r="B46" s="94" t="str">
        <f>IF(M43="","",1000*(M43*M44*M45*M46)/(O43*O44))</f>
        <v/>
      </c>
      <c r="C46" s="169" t="s">
        <v>133</v>
      </c>
      <c r="D46" s="95" t="str">
        <f>O45</f>
        <v/>
      </c>
      <c r="E46" s="155"/>
      <c r="F46" s="155"/>
      <c r="G46" s="155"/>
      <c r="H46" s="156"/>
      <c r="I46" s="149"/>
      <c r="L46" s="59" t="s">
        <v>167</v>
      </c>
      <c r="M46" s="84" t="str">
        <f>'Instrument Details'!$P$34</f>
        <v/>
      </c>
      <c r="N46" s="58"/>
      <c r="O46" s="58"/>
      <c r="P46" s="58"/>
      <c r="U46" t="e">
        <f>SUM(U4:U45)</f>
        <v>#VALUE!</v>
      </c>
    </row>
    <row r="47" spans="1:24" ht="13.5" thickBot="1" x14ac:dyDescent="0.25">
      <c r="A47" s="154"/>
      <c r="B47" s="155"/>
      <c r="C47" s="155"/>
      <c r="D47" s="155"/>
      <c r="E47" s="155"/>
      <c r="F47" s="155"/>
      <c r="G47" s="155"/>
      <c r="H47" s="155"/>
      <c r="I47" s="156"/>
    </row>
    <row r="48" spans="1:24" x14ac:dyDescent="0.2">
      <c r="A48" s="148"/>
      <c r="B48" s="131"/>
      <c r="C48" s="131"/>
      <c r="D48" s="131"/>
      <c r="E48" s="131"/>
      <c r="F48" s="131"/>
      <c r="G48" s="131"/>
      <c r="H48" s="131"/>
      <c r="I48" s="149"/>
    </row>
    <row r="49" spans="1:9" x14ac:dyDescent="0.2">
      <c r="A49" s="148"/>
      <c r="B49" s="132"/>
      <c r="C49" s="131"/>
      <c r="D49" s="131"/>
      <c r="E49" s="131"/>
      <c r="F49" s="131"/>
      <c r="G49" s="131"/>
      <c r="H49" s="166" t="s">
        <v>193</v>
      </c>
      <c r="I49" s="149"/>
    </row>
    <row r="50" spans="1:9" ht="13.5" thickBot="1" x14ac:dyDescent="0.25">
      <c r="A50" s="154"/>
      <c r="B50" s="155"/>
      <c r="C50" s="155"/>
      <c r="D50" s="155"/>
      <c r="E50" s="155"/>
      <c r="F50" s="155"/>
      <c r="G50" s="155"/>
      <c r="H50" s="155"/>
      <c r="I50" s="156"/>
    </row>
    <row r="51" spans="1:9" x14ac:dyDescent="0.2">
      <c r="A51" s="143"/>
      <c r="B51" s="143"/>
      <c r="C51" s="143"/>
      <c r="D51" s="143"/>
      <c r="E51" s="143"/>
      <c r="F51" s="143"/>
      <c r="G51" s="143"/>
      <c r="H51" s="143"/>
      <c r="I51" s="143"/>
    </row>
    <row r="52" spans="1:9" x14ac:dyDescent="0.2">
      <c r="A52" s="143"/>
      <c r="B52" s="143"/>
      <c r="C52" s="143"/>
      <c r="D52" s="143"/>
      <c r="E52" s="143"/>
      <c r="F52" s="143"/>
      <c r="G52" s="143"/>
      <c r="H52" s="143"/>
      <c r="I52" s="143"/>
    </row>
    <row r="53" spans="1:9" x14ac:dyDescent="0.2">
      <c r="A53" s="143"/>
      <c r="B53" s="143"/>
      <c r="C53" s="143"/>
      <c r="D53" s="143"/>
      <c r="E53" s="143"/>
      <c r="F53" s="143"/>
      <c r="G53" s="143"/>
      <c r="H53" s="143"/>
      <c r="I53" s="143"/>
    </row>
    <row r="54" spans="1:9" x14ac:dyDescent="0.2">
      <c r="A54" s="143"/>
      <c r="B54" s="143"/>
      <c r="C54" s="143"/>
      <c r="D54" s="143"/>
      <c r="E54" s="143"/>
      <c r="F54" s="143"/>
      <c r="G54" s="143"/>
      <c r="H54" s="143"/>
      <c r="I54" s="143"/>
    </row>
    <row r="55" spans="1:9" x14ac:dyDescent="0.2">
      <c r="A55" s="143"/>
      <c r="B55" s="143"/>
      <c r="C55" s="143"/>
      <c r="D55" s="143"/>
      <c r="E55" s="143"/>
      <c r="F55" s="143"/>
      <c r="G55" s="143"/>
      <c r="H55" s="143"/>
      <c r="I55" s="143"/>
    </row>
    <row r="56" spans="1:9" x14ac:dyDescent="0.2">
      <c r="A56" s="143"/>
      <c r="B56" s="143"/>
      <c r="C56" s="143"/>
      <c r="D56" s="143"/>
      <c r="E56" s="143"/>
      <c r="F56" s="143"/>
      <c r="G56" s="143"/>
      <c r="H56" s="143"/>
      <c r="I56" s="143"/>
    </row>
  </sheetData>
  <sheetProtection algorithmName="SHA-512" hashValue="rYMjhFsNQEuYaUx/Iv7L2Y1vsjpeHfJbHCfy9CnoCKGfFhrAKXNxcPUz3q4DP64R1L4UYVlnniANa4ASiK7asA==" saltValue="Nv3YU5qi9m0UM3rNpYcjyQ==" spinCount="100000" sheet="1" objects="1" scenarios="1"/>
  <mergeCells count="2">
    <mergeCell ref="B1:H1"/>
    <mergeCell ref="G2:H2"/>
  </mergeCells>
  <phoneticPr fontId="1" type="noConversion"/>
  <pageMargins left="0.75" right="0.75" top="1" bottom="1" header="0.5" footer="0.5"/>
  <pageSetup paperSize="9" orientation="portrait" r:id="rId1"/>
  <headerFooter alignWithMargins="0">
    <oddFooter>&amp;RVersion 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6"/>
  <sheetViews>
    <sheetView workbookViewId="0">
      <selection activeCell="B7" sqref="B7"/>
    </sheetView>
  </sheetViews>
  <sheetFormatPr defaultRowHeight="12.75" x14ac:dyDescent="0.2"/>
  <cols>
    <col min="2" max="2" width="9.5703125" bestFit="1" customWidth="1"/>
    <col min="3" max="3" width="23.42578125" customWidth="1"/>
    <col min="4" max="4" width="17.42578125" customWidth="1"/>
  </cols>
  <sheetData>
    <row r="2" spans="2:4" x14ac:dyDescent="0.2">
      <c r="B2" t="s">
        <v>181</v>
      </c>
      <c r="C2" t="s">
        <v>182</v>
      </c>
      <c r="D2" t="s">
        <v>183</v>
      </c>
    </row>
    <row r="3" spans="2:4" x14ac:dyDescent="0.2">
      <c r="B3">
        <v>1</v>
      </c>
      <c r="C3" t="s">
        <v>184</v>
      </c>
      <c r="D3" t="s">
        <v>185</v>
      </c>
    </row>
    <row r="4" spans="2:4" x14ac:dyDescent="0.2">
      <c r="B4">
        <v>1.1000000000000001</v>
      </c>
      <c r="C4" t="s">
        <v>186</v>
      </c>
      <c r="D4" t="s">
        <v>185</v>
      </c>
    </row>
    <row r="5" spans="2:4" x14ac:dyDescent="0.2">
      <c r="B5">
        <v>1.2</v>
      </c>
      <c r="C5" s="117" t="s">
        <v>187</v>
      </c>
    </row>
    <row r="6" spans="2:4" x14ac:dyDescent="0.2">
      <c r="B6">
        <v>1.3</v>
      </c>
      <c r="C6" s="117" t="s">
        <v>192</v>
      </c>
    </row>
  </sheetData>
  <sheetProtection password="C992"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Instrument Details</vt:lpstr>
      <vt:lpstr>Indicator &amp; Loadcell Details</vt:lpstr>
      <vt:lpstr>Analysis Result</vt:lpstr>
      <vt:lpstr>Detail</vt:lpstr>
      <vt:lpstr>'Analysis Result'!Print_Area</vt:lpstr>
      <vt:lpstr>'Indicator &amp; Loadcell Details'!Print_Area</vt:lpstr>
      <vt:lpstr>Instructions!Print_Area</vt:lpstr>
      <vt:lpstr>'Instrument Details'!Print_Area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analysis template</dc:title>
  <dc:creator>Ministry of Business, Innovation and Employment</dc:creator>
  <cp:lastPrinted>2024-03-14T01:55:06Z</cp:lastPrinted>
  <dcterms:created xsi:type="dcterms:W3CDTF">2012-05-26T04:50:22Z</dcterms:created>
  <dcterms:modified xsi:type="dcterms:W3CDTF">2024-04-17T04:17:44Z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2023-10-19T04:25:56Z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291a3fa5-9648-4e25-9469-4b4917114e59</vt:lpwstr>
  </property>
  <property fmtid="{D5CDD505-2E9C-101B-9397-08002B2CF9AE}" pid="8" name="MSIP_Label_738466f7-346c-47bb-a4d2-4a6558d61975_ContentBits">
    <vt:lpwstr>0</vt:lpwstr>
  </property>
</Properties>
</file>